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35" windowHeight="10920" activeTab="0"/>
  </bookViews>
  <sheets>
    <sheet name="Arkusz1" sheetId="1" r:id="rId1"/>
  </sheets>
  <definedNames>
    <definedName name="_xlnm.Print_Area" localSheetId="0">'Arkusz1'!$A$1:$P$297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C189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<sst xmlns="http://schemas.openxmlformats.org/spreadsheetml/2006/main" count="595" uniqueCount="210">
  <si>
    <t xml:space="preserve"> </t>
  </si>
  <si>
    <t>WYKONANIE WYDATKÓW BUDŻETU POWIATU WĄGROWIECKIEGO</t>
  </si>
  <si>
    <t xml:space="preserve">                  W PODZIALE NA DZIAŁY I ROZDZIAŁY KLASYFIKACJI Z WYODRĘBNIENIEM WYNAGRODZEŃ I SKŁADEK OD NICH NALICZANYCH, DOTACJI NA ZADANIA BIEŻĄCE,</t>
  </si>
  <si>
    <t>Dział</t>
  </si>
  <si>
    <t>Rozdział</t>
  </si>
  <si>
    <t>Nazwa</t>
  </si>
  <si>
    <t>z tego:</t>
  </si>
  <si>
    <t>wydatki</t>
  </si>
  <si>
    <t>bieżące</t>
  </si>
  <si>
    <t xml:space="preserve">wydatki </t>
  </si>
  <si>
    <t>w tym na:</t>
  </si>
  <si>
    <t>dotacje na</t>
  </si>
  <si>
    <t>obsługa</t>
  </si>
  <si>
    <t>majątkowe</t>
  </si>
  <si>
    <t>inwestycje i</t>
  </si>
  <si>
    <t>a)</t>
  </si>
  <si>
    <t>jednostek</t>
  </si>
  <si>
    <t>wynagrodzenia i</t>
  </si>
  <si>
    <t xml:space="preserve">wydatki związane </t>
  </si>
  <si>
    <t>zadania bieżące</t>
  </si>
  <si>
    <t>długu</t>
  </si>
  <si>
    <t>zakupy</t>
  </si>
  <si>
    <t>b)</t>
  </si>
  <si>
    <t>budżetowych</t>
  </si>
  <si>
    <t>składki od nich</t>
  </si>
  <si>
    <t>z realizacją ich</t>
  </si>
  <si>
    <t>fizycznych</t>
  </si>
  <si>
    <t>inwestycyjne</t>
  </si>
  <si>
    <t>c)</t>
  </si>
  <si>
    <t>naliczane</t>
  </si>
  <si>
    <t>statutowych</t>
  </si>
  <si>
    <t>zadań</t>
  </si>
  <si>
    <t>1</t>
  </si>
  <si>
    <t>2</t>
  </si>
  <si>
    <t>3</t>
  </si>
  <si>
    <t>010</t>
  </si>
  <si>
    <t>Rolnictwo i łowiectwo</t>
  </si>
  <si>
    <t>a</t>
  </si>
  <si>
    <t>b</t>
  </si>
  <si>
    <t>c</t>
  </si>
  <si>
    <t xml:space="preserve">a </t>
  </si>
  <si>
    <t>020</t>
  </si>
  <si>
    <t>Leśnictwo</t>
  </si>
  <si>
    <t>02001</t>
  </si>
  <si>
    <t>Gospodarka leśna</t>
  </si>
  <si>
    <t>02002</t>
  </si>
  <si>
    <t>Nadzór nad gospodarką leśną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</si>
  <si>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</si>
  <si>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</si>
  <si>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</si>
  <si>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</si>
  <si>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</si>
  <si>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</si>
  <si>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</si>
  <si>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</si>
  <si>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</si>
  <si>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</si>
  <si>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</si>
  <si>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</si>
  <si>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</si>
  <si>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</si>
  <si>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</si>
  <si>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</si>
  <si>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</si>
  <si>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</si>
  <si>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</si>
  <si>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</si>
  <si>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</si>
  <si>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</si>
  <si>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</si>
  <si>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</si>
  <si>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</si>
  <si>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</si>
  <si>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</si>
  <si>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</si>
  <si>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</si>
  <si>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</si>
  <si>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</si>
  <si>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</si>
  <si>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</si>
  <si>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</si>
  <si>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</si>
  <si>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</si>
  <si>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</si>
  <si>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Obsługa długu publicznego</t>
  </si>
  <si>
    <t>Obsługa papierów wartościowych, kredytów i pożyczek jednostek samorządu terytorialnego</t>
  </si>
  <si>
    <t>75702</t>
  </si>
  <si>
    <t>Rozliczenia z tytułu poręczeń i gwarancji udzielonych przez Skarb Państwa lub jednostkę samorządu terytorialnego</t>
  </si>
  <si>
    <t>75704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</si>
  <si>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</si>
  <si>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</si>
  <si>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</si>
  <si>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</si>
  <si>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</si>
  <si>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</si>
  <si>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</si>
  <si>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</si>
  <si>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</si>
  <si>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</si>
  <si>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</si>
  <si>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</si>
  <si>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</si>
  <si>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</si>
  <si>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</si>
  <si>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</si>
  <si>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</si>
  <si>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</si>
  <si>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</si>
  <si>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</si>
  <si>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80144</t>
  </si>
  <si>
    <t>Inne formy kształcenia osobno niewymienione</t>
  </si>
  <si>
    <t>80146</t>
  </si>
  <si>
    <t>Dokształcanie i doskonalenie nauczycieli</t>
  </si>
  <si>
    <t>80148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</si>
  <si>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</si>
  <si>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</si>
  <si>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</si>
  <si>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</si>
  <si>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</si>
  <si>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</si>
  <si>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</si>
  <si>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</si>
  <si>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</si>
  <si>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</si>
  <si>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</si>
  <si>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</si>
  <si>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</si>
  <si>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</si>
  <si>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</si>
  <si>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</si>
  <si>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</si>
  <si>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</si>
  <si>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</si>
  <si>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</si>
  <si>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</si>
  <si>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</si>
  <si>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</si>
  <si>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</si>
  <si>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</si>
  <si>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</si>
  <si>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</si>
  <si>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</si>
  <si>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</si>
  <si>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</si>
  <si>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</si>
  <si>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</si>
  <si>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</si>
  <si>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</si>
  <si>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</si>
  <si>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</si>
  <si>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</si>
  <si>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</si>
  <si>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</si>
  <si>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</si>
  <si>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</si>
  <si>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</si>
  <si>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</si>
  <si>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</si>
  <si>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</si>
  <si>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</si>
  <si>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</si>
  <si>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</si>
  <si>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</si>
  <si>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</si>
  <si>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</si>
  <si>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</si>
  <si>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</si>
  <si>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</si>
  <si>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</si>
  <si>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</si>
  <si>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</si>
  <si>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</si>
  <si>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</si>
  <si>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</si>
  <si>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>92605</t>
  </si>
  <si>
    <t>92695</t>
  </si>
  <si>
    <t>OGÓŁEM</t>
  </si>
  <si>
    <t>wypłaty</t>
  </si>
  <si>
    <t>z tytułu</t>
  </si>
  <si>
    <t xml:space="preserve">poręczeń </t>
  </si>
  <si>
    <t>i gwarancji</t>
  </si>
  <si>
    <t>Stołówki szkolne i przedszkolne</t>
  </si>
  <si>
    <t>Urzędy marszałkowskie</t>
  </si>
  <si>
    <t>Jednostki specjalistycznego poradnictwa, mieszkania chronione i ośrodki interwencji kryzysowej</t>
  </si>
  <si>
    <t xml:space="preserve">Kultura fizyczna </t>
  </si>
  <si>
    <t xml:space="preserve">Zadania w zakresie kultury fizycznej </t>
  </si>
  <si>
    <t>na rzecz osób</t>
  </si>
  <si>
    <t xml:space="preserve">świadczenia </t>
  </si>
  <si>
    <t>wydatki na programy finansowane z udziałem środków, o których mowa w art. 5 ust 1 pkt 2 i 3 uofp</t>
  </si>
  <si>
    <t>Transport i łączność</t>
  </si>
  <si>
    <t>Centra kształcenia ustawicznego i praktycznego oraz ośrodki dokształcania zawodowego</t>
  </si>
  <si>
    <t>Składki na ubezpieczenie zdrowotne oraz świadczenia dla osób  nieobjętych obowiązkiem ubezpieczenia zdrowotnego</t>
  </si>
  <si>
    <t>Poradnie psychologiczno-pedagogiczne, w tym poradnie specjalistyczne</t>
  </si>
  <si>
    <t xml:space="preserve">Załącznik Nr 2 </t>
  </si>
  <si>
    <t xml:space="preserve">              ŚWIADCZEŃ NA RZECZ OSÓB FIZYCZNYCH, WYDATKÓW NA PROGRAMY FINANSOWANE Z UDZIAŁEM ŚRODKÓW, O KTÓRYCH MOWA W ART.5 UST. 1 PKT 2 i 3 UOFP,   </t>
  </si>
  <si>
    <t>ZA OKRES  OD 01.01.2013  DO 30.06.2013 R</t>
  </si>
  <si>
    <t>01042</t>
  </si>
  <si>
    <t>Wyłączenie z produkcji gruntów rolnych</t>
  </si>
  <si>
    <t>01009</t>
  </si>
  <si>
    <t>Spółki wodne</t>
  </si>
  <si>
    <t>15013</t>
  </si>
  <si>
    <t>Rozwój kadr nowoczesnej gospodarki i przedsiębiorczości</t>
  </si>
  <si>
    <t>Przetwórstwo przemysłowe</t>
  </si>
  <si>
    <t>71005</t>
  </si>
  <si>
    <t>Prace geologiczne (nieinwestycyjne)</t>
  </si>
  <si>
    <t>75495</t>
  </si>
  <si>
    <t>80132</t>
  </si>
  <si>
    <t xml:space="preserve">Szkoły artystyczne </t>
  </si>
  <si>
    <t xml:space="preserve">WYPŁAT Z TYTUŁU PORĘCZEŃ I GWARANCJI, WYDATKÓW NA OBSŁUGĘ DŁUGU I WYDATKÓW MAJĄTKOWYCH </t>
  </si>
  <si>
    <r>
      <t xml:space="preserve">Wydatki ogółem Plan  </t>
    </r>
    <r>
      <rPr>
        <sz val="11"/>
        <rFont val="Times New Roman"/>
        <family val="1"/>
      </rPr>
      <t xml:space="preserve">                 Wykonanie             %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</si>
</sst>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0">
    <font>
      <sz val="10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1">
    <xf numFmtId="0" fontId="0" fillId="0" borderId="0" xfId="0" applyAlignment="1">
      <alignment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wrapText="1"/>
    </xf>
    <xf numFmtId="4" fontId="1" fillId="34" borderId="15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34" borderId="15" xfId="0" applyNumberFormat="1" applyFont="1" applyFill="1" applyBorder="1" applyAlignment="1">
      <alignment horizontal="right" vertical="center"/>
    </xf>
    <xf numFmtId="3" fontId="1" fillId="34" borderId="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6" xfId="0" applyNumberFormat="1" applyFont="1" applyFill="1" applyBorder="1" applyAlignment="1">
      <alignment horizontal="right" vertical="center"/>
    </xf>
    <xf numFmtId="3" fontId="1" fillId="34" borderId="17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3" fontId="4" fillId="34" borderId="17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right"/>
    </xf>
    <xf numFmtId="3" fontId="1" fillId="34" borderId="15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9" xfId="0" applyNumberFormat="1" applyFont="1" applyFill="1" applyBorder="1" applyAlignment="1">
      <alignment horizontal="right" vertical="center"/>
    </xf>
    <xf numFmtId="4" fontId="1" fillId="34" borderId="11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right" vertical="center"/>
    </xf>
    <xf numFmtId="3" fontId="1" fillId="34" borderId="20" xfId="0" applyNumberFormat="1" applyFont="1" applyFill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right" vertical="center"/>
    </xf>
    <xf numFmtId="3" fontId="1" fillId="34" borderId="21" xfId="0" applyNumberFormat="1" applyFont="1" applyFill="1" applyBorder="1" applyAlignment="1">
      <alignment horizontal="right" vertical="center"/>
    </xf>
    <xf numFmtId="3" fontId="1" fillId="34" borderId="18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vertical="top"/>
    </xf>
    <xf numFmtId="3" fontId="4" fillId="33" borderId="15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3" fontId="4" fillId="33" borderId="15" xfId="0" applyNumberFormat="1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Border="1" applyAlignment="1">
      <alignment horizontal="right" vertical="top"/>
    </xf>
    <xf numFmtId="3" fontId="4" fillId="33" borderId="17" xfId="0" applyNumberFormat="1" applyFont="1" applyFill="1" applyBorder="1" applyAlignment="1">
      <alignment horizontal="center" vertical="top" wrapText="1"/>
    </xf>
    <xf numFmtId="3" fontId="4" fillId="33" borderId="17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>
      <alignment vertical="top"/>
    </xf>
    <xf numFmtId="3" fontId="4" fillId="33" borderId="17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4" fillId="33" borderId="19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3" fontId="4" fillId="33" borderId="13" xfId="0" applyNumberFormat="1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right" vertical="top"/>
    </xf>
    <xf numFmtId="3" fontId="4" fillId="33" borderId="13" xfId="0" applyNumberFormat="1" applyFont="1" applyFill="1" applyBorder="1" applyAlignment="1">
      <alignment horizontal="right" vertical="top"/>
    </xf>
    <xf numFmtId="3" fontId="4" fillId="33" borderId="18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3" fontId="1" fillId="33" borderId="22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" fillId="33" borderId="17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vertical="top"/>
    </xf>
    <xf numFmtId="4" fontId="4" fillId="33" borderId="13" xfId="0" applyNumberFormat="1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3" fontId="1" fillId="33" borderId="23" xfId="0" applyNumberFormat="1" applyFont="1" applyFill="1" applyBorder="1" applyAlignment="1">
      <alignment vertical="top"/>
    </xf>
    <xf numFmtId="3" fontId="4" fillId="33" borderId="24" xfId="0" applyNumberFormat="1" applyFont="1" applyFill="1" applyBorder="1" applyAlignment="1">
      <alignment horizontal="right" vertical="top"/>
    </xf>
    <xf numFmtId="3" fontId="4" fillId="33" borderId="14" xfId="0" applyNumberFormat="1" applyFont="1" applyFill="1" applyBorder="1" applyAlignment="1">
      <alignment horizontal="right" vertical="top"/>
    </xf>
    <xf numFmtId="3" fontId="4" fillId="33" borderId="25" xfId="0" applyNumberFormat="1" applyFont="1" applyFill="1" applyBorder="1" applyAlignment="1">
      <alignment horizontal="center" vertical="top"/>
    </xf>
    <xf numFmtId="4" fontId="1" fillId="33" borderId="15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Border="1" applyAlignment="1">
      <alignment horizontal="right" vertical="top"/>
    </xf>
    <xf numFmtId="3" fontId="4" fillId="33" borderId="13" xfId="0" applyNumberFormat="1" applyFont="1" applyFill="1" applyBorder="1" applyAlignment="1">
      <alignment vertical="top"/>
    </xf>
    <xf numFmtId="3" fontId="1" fillId="33" borderId="26" xfId="0" applyNumberFormat="1" applyFont="1" applyFill="1" applyBorder="1" applyAlignment="1">
      <alignment vertical="top"/>
    </xf>
    <xf numFmtId="3" fontId="4" fillId="33" borderId="17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 horizontal="center" vertical="top" wrapText="1"/>
    </xf>
    <xf numFmtId="3" fontId="4" fillId="33" borderId="16" xfId="0" applyNumberFormat="1" applyFont="1" applyFill="1" applyBorder="1" applyAlignment="1">
      <alignment horizontal="center" vertical="top" wrapText="1"/>
    </xf>
    <xf numFmtId="3" fontId="4" fillId="33" borderId="20" xfId="0" applyNumberFormat="1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3" fontId="1" fillId="33" borderId="27" xfId="0" applyNumberFormat="1" applyFont="1" applyFill="1" applyBorder="1" applyAlignment="1">
      <alignment vertical="top"/>
    </xf>
    <xf numFmtId="3" fontId="1" fillId="34" borderId="19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vertical="top"/>
    </xf>
    <xf numFmtId="3" fontId="4" fillId="34" borderId="0" xfId="0" applyNumberFormat="1" applyFont="1" applyFill="1" applyBorder="1" applyAlignment="1">
      <alignment horizontal="right" vertical="top"/>
    </xf>
    <xf numFmtId="3" fontId="4" fillId="34" borderId="10" xfId="0" applyNumberFormat="1" applyFont="1" applyFill="1" applyBorder="1" applyAlignment="1">
      <alignment horizontal="right" vertical="top"/>
    </xf>
    <xf numFmtId="3" fontId="4" fillId="34" borderId="20" xfId="0" applyNumberFormat="1" applyFont="1" applyFill="1" applyBorder="1" applyAlignment="1">
      <alignment horizontal="center" vertical="top" wrapText="1"/>
    </xf>
    <xf numFmtId="3" fontId="4" fillId="33" borderId="24" xfId="0" applyNumberFormat="1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/>
    </xf>
    <xf numFmtId="4" fontId="4" fillId="33" borderId="21" xfId="0" applyNumberFormat="1" applyFont="1" applyFill="1" applyBorder="1" applyAlignment="1">
      <alignment horizontal="right" vertical="top"/>
    </xf>
    <xf numFmtId="3" fontId="4" fillId="34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right"/>
    </xf>
    <xf numFmtId="4" fontId="1" fillId="34" borderId="12" xfId="0" applyNumberFormat="1" applyFont="1" applyFill="1" applyBorder="1" applyAlignment="1">
      <alignment horizontal="right"/>
    </xf>
    <xf numFmtId="4" fontId="1" fillId="34" borderId="15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1" fillId="34" borderId="27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right" vertical="center"/>
    </xf>
    <xf numFmtId="4" fontId="1" fillId="34" borderId="17" xfId="0" applyNumberFormat="1" applyFont="1" applyFill="1" applyBorder="1" applyAlignment="1">
      <alignment horizontal="right" vertical="center"/>
    </xf>
    <xf numFmtId="4" fontId="1" fillId="34" borderId="16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/>
    </xf>
    <xf numFmtId="4" fontId="4" fillId="33" borderId="20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vertical="top"/>
    </xf>
    <xf numFmtId="4" fontId="1" fillId="33" borderId="15" xfId="0" applyNumberFormat="1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vertical="top"/>
    </xf>
    <xf numFmtId="4" fontId="4" fillId="33" borderId="15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>
      <alignment vertical="top"/>
    </xf>
    <xf numFmtId="4" fontId="4" fillId="33" borderId="17" xfId="0" applyNumberFormat="1" applyFont="1" applyFill="1" applyBorder="1" applyAlignment="1">
      <alignment vertical="top"/>
    </xf>
    <xf numFmtId="4" fontId="4" fillId="33" borderId="16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Border="1" applyAlignment="1">
      <alignment vertical="top"/>
    </xf>
    <xf numFmtId="4" fontId="4" fillId="33" borderId="24" xfId="0" applyNumberFormat="1" applyFont="1" applyFill="1" applyBorder="1" applyAlignment="1">
      <alignment horizontal="right" vertical="top"/>
    </xf>
    <xf numFmtId="3" fontId="4" fillId="33" borderId="21" xfId="0" applyNumberFormat="1" applyFont="1" applyFill="1" applyBorder="1" applyAlignment="1">
      <alignment horizontal="right" vertical="top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21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top"/>
    </xf>
    <xf numFmtId="3" fontId="4" fillId="33" borderId="11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9" fontId="1" fillId="33" borderId="18" xfId="0" applyNumberFormat="1" applyFont="1" applyFill="1" applyBorder="1" applyAlignment="1">
      <alignment horizontal="center" vertical="top"/>
    </xf>
    <xf numFmtId="3" fontId="4" fillId="33" borderId="17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vertical="top"/>
    </xf>
    <xf numFmtId="4" fontId="4" fillId="33" borderId="21" xfId="0" applyNumberFormat="1" applyFont="1" applyFill="1" applyBorder="1" applyAlignment="1">
      <alignment vertical="top"/>
    </xf>
    <xf numFmtId="4" fontId="1" fillId="34" borderId="19" xfId="0" applyNumberFormat="1" applyFont="1" applyFill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/>
    </xf>
    <xf numFmtId="4" fontId="1" fillId="33" borderId="19" xfId="0" applyNumberFormat="1" applyFont="1" applyFill="1" applyBorder="1" applyAlignment="1">
      <alignment vertical="top"/>
    </xf>
    <xf numFmtId="4" fontId="4" fillId="33" borderId="20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top"/>
    </xf>
    <xf numFmtId="4" fontId="8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vertical="top"/>
    </xf>
    <xf numFmtId="4" fontId="8" fillId="33" borderId="15" xfId="0" applyNumberFormat="1" applyFont="1" applyFill="1" applyBorder="1" applyAlignment="1">
      <alignment vertical="top"/>
    </xf>
    <xf numFmtId="4" fontId="7" fillId="33" borderId="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4" fontId="7" fillId="33" borderId="17" xfId="0" applyNumberFormat="1" applyFont="1" applyFill="1" applyBorder="1" applyAlignment="1">
      <alignment horizontal="right" vertical="top"/>
    </xf>
    <xf numFmtId="4" fontId="7" fillId="33" borderId="17" xfId="0" applyNumberFormat="1" applyFont="1" applyFill="1" applyBorder="1" applyAlignment="1">
      <alignment vertical="top"/>
    </xf>
    <xf numFmtId="4" fontId="8" fillId="33" borderId="12" xfId="0" applyNumberFormat="1" applyFont="1" applyFill="1" applyBorder="1" applyAlignment="1">
      <alignment vertical="top"/>
    </xf>
    <xf numFmtId="4" fontId="1" fillId="33" borderId="11" xfId="0" applyNumberFormat="1" applyFont="1" applyFill="1" applyBorder="1" applyAlignment="1">
      <alignment horizontal="right" vertical="top"/>
    </xf>
    <xf numFmtId="4" fontId="1" fillId="34" borderId="29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vertical="top"/>
    </xf>
    <xf numFmtId="4" fontId="1" fillId="33" borderId="17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vertical="top"/>
    </xf>
    <xf numFmtId="4" fontId="4" fillId="33" borderId="19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 wrapText="1"/>
    </xf>
    <xf numFmtId="3" fontId="4" fillId="33" borderId="21" xfId="0" applyNumberFormat="1" applyFont="1" applyFill="1" applyBorder="1" applyAlignment="1">
      <alignment vertical="top"/>
    </xf>
    <xf numFmtId="3" fontId="1" fillId="33" borderId="15" xfId="0" applyNumberFormat="1" applyFont="1" applyFill="1" applyBorder="1" applyAlignment="1">
      <alignment horizontal="right" vertical="top"/>
    </xf>
    <xf numFmtId="3" fontId="1" fillId="33" borderId="11" xfId="0" applyNumberFormat="1" applyFont="1" applyFill="1" applyBorder="1" applyAlignment="1">
      <alignment vertical="top"/>
    </xf>
    <xf numFmtId="49" fontId="4" fillId="33" borderId="13" xfId="0" applyNumberFormat="1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right" vertical="top"/>
    </xf>
    <xf numFmtId="4" fontId="4" fillId="34" borderId="10" xfId="0" applyNumberFormat="1" applyFont="1" applyFill="1" applyBorder="1" applyAlignment="1">
      <alignment vertical="top"/>
    </xf>
    <xf numFmtId="3" fontId="1" fillId="33" borderId="15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4" fontId="1" fillId="34" borderId="20" xfId="0" applyNumberFormat="1" applyFont="1" applyFill="1" applyBorder="1" applyAlignment="1">
      <alignment horizontal="right" vertical="center"/>
    </xf>
    <xf numFmtId="4" fontId="1" fillId="34" borderId="18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3" fontId="1" fillId="34" borderId="29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1" fontId="0" fillId="33" borderId="30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left" vertical="center" wrapText="1"/>
    </xf>
    <xf numFmtId="1" fontId="3" fillId="34" borderId="0" xfId="0" applyNumberFormat="1" applyFont="1" applyFill="1" applyBorder="1" applyAlignment="1">
      <alignment horizontal="left" vertical="center" wrapText="1"/>
    </xf>
    <xf numFmtId="49" fontId="9" fillId="34" borderId="28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3" fontId="9" fillId="34" borderId="2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9" fillId="34" borderId="31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3" fontId="9" fillId="34" borderId="16" xfId="0" applyNumberFormat="1" applyFont="1" applyFill="1" applyBorder="1" applyAlignment="1">
      <alignment horizontal="left" vertical="center" wrapText="1"/>
    </xf>
    <xf numFmtId="3" fontId="9" fillId="33" borderId="28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vertical="center" wrapText="1"/>
    </xf>
    <xf numFmtId="3" fontId="9" fillId="33" borderId="27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3" fontId="9" fillId="34" borderId="17" xfId="0" applyNumberFormat="1" applyFont="1" applyFill="1" applyBorder="1" applyAlignment="1">
      <alignment horizontal="left" vertical="center" wrapText="1"/>
    </xf>
    <xf numFmtId="3" fontId="9" fillId="0" borderId="2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/>
    </xf>
    <xf numFmtId="49" fontId="9" fillId="33" borderId="17" xfId="0" applyNumberFormat="1" applyFont="1" applyFill="1" applyBorder="1" applyAlignment="1">
      <alignment horizontal="center" vertical="top"/>
    </xf>
    <xf numFmtId="3" fontId="3" fillId="33" borderId="18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3" fontId="9" fillId="34" borderId="32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3" fontId="9" fillId="34" borderId="2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3" fontId="9" fillId="34" borderId="26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vertical="top"/>
    </xf>
    <xf numFmtId="49" fontId="9" fillId="33" borderId="19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vertical="top" wrapText="1"/>
    </xf>
    <xf numFmtId="49" fontId="9" fillId="33" borderId="2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vertical="top" wrapText="1"/>
    </xf>
    <xf numFmtId="49" fontId="9" fillId="33" borderId="18" xfId="0" applyNumberFormat="1" applyFont="1" applyFill="1" applyBorder="1" applyAlignment="1">
      <alignment horizontal="center" vertical="top"/>
    </xf>
    <xf numFmtId="3" fontId="3" fillId="33" borderId="17" xfId="0" applyNumberFormat="1" applyFont="1" applyFill="1" applyBorder="1" applyAlignment="1">
      <alignment vertical="top" wrapText="1"/>
    </xf>
    <xf numFmtId="49" fontId="9" fillId="33" borderId="0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3" fontId="9" fillId="33" borderId="26" xfId="0" applyNumberFormat="1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3" fontId="3" fillId="34" borderId="0" xfId="0" applyNumberFormat="1" applyFont="1" applyFill="1" applyBorder="1" applyAlignment="1">
      <alignment horizontal="left" vertical="center" wrapText="1"/>
    </xf>
    <xf numFmtId="3" fontId="3" fillId="34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top"/>
    </xf>
    <xf numFmtId="3" fontId="11" fillId="33" borderId="16" xfId="0" applyNumberFormat="1" applyFont="1" applyFill="1" applyBorder="1" applyAlignment="1">
      <alignment vertical="top" wrapText="1"/>
    </xf>
    <xf numFmtId="3" fontId="9" fillId="33" borderId="32" xfId="0" applyNumberFormat="1" applyFont="1" applyFill="1" applyBorder="1" applyAlignment="1">
      <alignment vertical="top"/>
    </xf>
    <xf numFmtId="49" fontId="9" fillId="33" borderId="16" xfId="0" applyNumberFormat="1" applyFont="1" applyFill="1" applyBorder="1" applyAlignment="1">
      <alignment horizontal="center" vertical="top"/>
    </xf>
    <xf numFmtId="49" fontId="9" fillId="33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3" fillId="34" borderId="0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vertical="top" wrapTex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33" xfId="0" applyNumberFormat="1" applyFont="1" applyFill="1" applyBorder="1" applyAlignment="1">
      <alignment wrapText="1"/>
    </xf>
    <xf numFmtId="3" fontId="9" fillId="35" borderId="15" xfId="0" applyNumberFormat="1" applyFont="1" applyFill="1" applyBorder="1" applyAlignment="1">
      <alignment horizontal="left" vertical="center" wrapText="1"/>
    </xf>
    <xf numFmtId="3" fontId="9" fillId="35" borderId="0" xfId="0" applyNumberFormat="1" applyFont="1" applyFill="1" applyBorder="1" applyAlignment="1">
      <alignment horizontal="left" vertical="center" wrapText="1"/>
    </xf>
    <xf numFmtId="3" fontId="9" fillId="35" borderId="16" xfId="0" applyNumberFormat="1" applyFont="1" applyFill="1" applyBorder="1" applyAlignment="1">
      <alignment horizontal="left" vertical="center" wrapText="1"/>
    </xf>
    <xf numFmtId="3" fontId="9" fillId="35" borderId="27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 vertical="center"/>
    </xf>
    <xf numFmtId="3" fontId="9" fillId="35" borderId="12" xfId="0" applyNumberFormat="1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5" borderId="19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/>
    </xf>
    <xf numFmtId="3" fontId="9" fillId="35" borderId="27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5" borderId="2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right"/>
    </xf>
    <xf numFmtId="4" fontId="4" fillId="35" borderId="17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4" fontId="1" fillId="35" borderId="19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 horizontal="right"/>
    </xf>
    <xf numFmtId="3" fontId="4" fillId="35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horizontal="right"/>
    </xf>
    <xf numFmtId="4" fontId="4" fillId="35" borderId="0" xfId="0" applyNumberFormat="1" applyFont="1" applyFill="1" applyBorder="1" applyAlignment="1">
      <alignment/>
    </xf>
    <xf numFmtId="4" fontId="4" fillId="35" borderId="2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3" fontId="4" fillId="35" borderId="13" xfId="0" applyNumberFormat="1" applyFont="1" applyFill="1" applyBorder="1" applyAlignment="1">
      <alignment horizontal="right"/>
    </xf>
    <xf numFmtId="4" fontId="4" fillId="35" borderId="16" xfId="0" applyNumberFormat="1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 horizontal="right"/>
    </xf>
    <xf numFmtId="3" fontId="4" fillId="35" borderId="21" xfId="0" applyNumberFormat="1" applyFont="1" applyFill="1" applyBorder="1" applyAlignment="1">
      <alignment horizontal="right"/>
    </xf>
    <xf numFmtId="4" fontId="4" fillId="35" borderId="17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right" vertical="top"/>
    </xf>
    <xf numFmtId="3" fontId="1" fillId="33" borderId="10" xfId="0" applyNumberFormat="1" applyFont="1" applyFill="1" applyBorder="1" applyAlignment="1">
      <alignment vertical="top"/>
    </xf>
    <xf numFmtId="3" fontId="1" fillId="34" borderId="10" xfId="0" applyNumberFormat="1" applyFont="1" applyFill="1" applyBorder="1" applyAlignment="1">
      <alignment horizontal="right" vertical="top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left" wrapText="1"/>
    </xf>
    <xf numFmtId="3" fontId="9" fillId="34" borderId="17" xfId="0" applyNumberFormat="1" applyFont="1" applyFill="1" applyBorder="1" applyAlignment="1">
      <alignment horizontal="left" wrapText="1"/>
    </xf>
    <xf numFmtId="3" fontId="9" fillId="34" borderId="10" xfId="0" applyNumberFormat="1" applyFont="1" applyFill="1" applyBorder="1" applyAlignment="1">
      <alignment vertical="center" wrapText="1"/>
    </xf>
    <xf numFmtId="3" fontId="9" fillId="34" borderId="21" xfId="0" applyNumberFormat="1" applyFont="1" applyFill="1" applyBorder="1" applyAlignment="1">
      <alignment horizontal="left" wrapText="1"/>
    </xf>
    <xf numFmtId="49" fontId="0" fillId="33" borderId="30" xfId="0" applyNumberFormat="1" applyFont="1" applyFill="1" applyBorder="1" applyAlignment="1">
      <alignment horizontal="center" vertical="center"/>
    </xf>
    <xf numFmtId="1" fontId="0" fillId="33" borderId="29" xfId="0" applyNumberFormat="1" applyFont="1" applyFill="1" applyBorder="1" applyAlignment="1">
      <alignment horizontal="center" vertical="center" wrapText="1"/>
    </xf>
    <xf numFmtId="1" fontId="0" fillId="33" borderId="36" xfId="0" applyNumberFormat="1" applyFont="1" applyFill="1" applyBorder="1" applyAlignment="1">
      <alignment horizontal="center" vertical="center" wrapText="1"/>
    </xf>
    <xf numFmtId="1" fontId="0" fillId="33" borderId="37" xfId="0" applyNumberFormat="1" applyFont="1" applyFill="1" applyBorder="1" applyAlignment="1">
      <alignment horizontal="center" vertical="center"/>
    </xf>
    <xf numFmtId="1" fontId="0" fillId="33" borderId="29" xfId="0" applyNumberFormat="1" applyFont="1" applyFill="1" applyBorder="1" applyAlignment="1">
      <alignment horizontal="center"/>
    </xf>
    <xf numFmtId="1" fontId="0" fillId="33" borderId="36" xfId="0" applyNumberFormat="1" applyFont="1" applyFill="1" applyBorder="1" applyAlignment="1">
      <alignment horizontal="center"/>
    </xf>
    <xf numFmtId="1" fontId="0" fillId="33" borderId="38" xfId="0" applyNumberFormat="1" applyFont="1" applyFill="1" applyBorder="1" applyAlignment="1">
      <alignment horizontal="center"/>
    </xf>
    <xf numFmtId="1" fontId="0" fillId="33" borderId="39" xfId="0" applyNumberFormat="1" applyFont="1" applyFill="1" applyBorder="1" applyAlignment="1">
      <alignment horizontal="center"/>
    </xf>
    <xf numFmtId="1" fontId="1" fillId="34" borderId="40" xfId="0" applyNumberFormat="1" applyFont="1" applyFill="1" applyBorder="1" applyAlignment="1">
      <alignment horizontal="center"/>
    </xf>
    <xf numFmtId="1" fontId="1" fillId="34" borderId="41" xfId="0" applyNumberFormat="1" applyFont="1" applyFill="1" applyBorder="1" applyAlignment="1">
      <alignment horizontal="center"/>
    </xf>
    <xf numFmtId="1" fontId="1" fillId="34" borderId="42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3" fontId="1" fillId="34" borderId="40" xfId="0" applyNumberFormat="1" applyFont="1" applyFill="1" applyBorder="1" applyAlignment="1">
      <alignment horizontal="right" vertical="center"/>
    </xf>
    <xf numFmtId="3" fontId="1" fillId="34" borderId="41" xfId="0" applyNumberFormat="1" applyFont="1" applyFill="1" applyBorder="1" applyAlignment="1">
      <alignment horizontal="right" vertical="center"/>
    </xf>
    <xf numFmtId="3" fontId="1" fillId="34" borderId="42" xfId="0" applyNumberFormat="1" applyFont="1" applyFill="1" applyBorder="1" applyAlignment="1">
      <alignment horizontal="right" vertical="center"/>
    </xf>
    <xf numFmtId="3" fontId="4" fillId="33" borderId="40" xfId="0" applyNumberFormat="1" applyFont="1" applyFill="1" applyBorder="1" applyAlignment="1">
      <alignment horizontal="right"/>
    </xf>
    <xf numFmtId="3" fontId="4" fillId="33" borderId="41" xfId="0" applyNumberFormat="1" applyFont="1" applyFill="1" applyBorder="1" applyAlignment="1">
      <alignment horizontal="right"/>
    </xf>
    <xf numFmtId="3" fontId="4" fillId="33" borderId="42" xfId="0" applyNumberFormat="1" applyFont="1" applyFill="1" applyBorder="1" applyAlignment="1">
      <alignment horizontal="right"/>
    </xf>
    <xf numFmtId="4" fontId="1" fillId="35" borderId="40" xfId="0" applyNumberFormat="1" applyFont="1" applyFill="1" applyBorder="1" applyAlignment="1">
      <alignment horizontal="right"/>
    </xf>
    <xf numFmtId="4" fontId="4" fillId="35" borderId="41" xfId="0" applyNumberFormat="1" applyFont="1" applyFill="1" applyBorder="1" applyAlignment="1">
      <alignment horizontal="right"/>
    </xf>
    <xf numFmtId="4" fontId="4" fillId="35" borderId="42" xfId="0" applyNumberFormat="1" applyFont="1" applyFill="1" applyBorder="1" applyAlignment="1">
      <alignment horizontal="right"/>
    </xf>
    <xf numFmtId="3" fontId="1" fillId="33" borderId="40" xfId="0" applyNumberFormat="1" applyFont="1" applyFill="1" applyBorder="1" applyAlignment="1">
      <alignment horizontal="right" vertical="center"/>
    </xf>
    <xf numFmtId="3" fontId="1" fillId="33" borderId="41" xfId="0" applyNumberFormat="1" applyFont="1" applyFill="1" applyBorder="1" applyAlignment="1">
      <alignment horizontal="right" vertical="center"/>
    </xf>
    <xf numFmtId="3" fontId="1" fillId="33" borderId="42" xfId="0" applyNumberFormat="1" applyFont="1" applyFill="1" applyBorder="1" applyAlignment="1">
      <alignment horizontal="right" vertical="center"/>
    </xf>
    <xf numFmtId="4" fontId="1" fillId="34" borderId="40" xfId="0" applyNumberFormat="1" applyFont="1" applyFill="1" applyBorder="1" applyAlignment="1">
      <alignment horizontal="right" vertical="center"/>
    </xf>
    <xf numFmtId="4" fontId="4" fillId="34" borderId="41" xfId="0" applyNumberFormat="1" applyFont="1" applyFill="1" applyBorder="1" applyAlignment="1">
      <alignment horizontal="right" vertical="center"/>
    </xf>
    <xf numFmtId="4" fontId="4" fillId="34" borderId="42" xfId="0" applyNumberFormat="1" applyFont="1" applyFill="1" applyBorder="1" applyAlignment="1">
      <alignment horizontal="right" vertical="center"/>
    </xf>
    <xf numFmtId="4" fontId="1" fillId="0" borderId="41" xfId="0" applyNumberFormat="1" applyFont="1" applyFill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right" vertical="center"/>
    </xf>
    <xf numFmtId="3" fontId="4" fillId="33" borderId="40" xfId="0" applyNumberFormat="1" applyFont="1" applyFill="1" applyBorder="1" applyAlignment="1">
      <alignment horizontal="right" vertical="top"/>
    </xf>
    <xf numFmtId="3" fontId="4" fillId="33" borderId="41" xfId="0" applyNumberFormat="1" applyFont="1" applyFill="1" applyBorder="1" applyAlignment="1">
      <alignment horizontal="right" vertical="top"/>
    </xf>
    <xf numFmtId="3" fontId="4" fillId="33" borderId="42" xfId="0" applyNumberFormat="1" applyFont="1" applyFill="1" applyBorder="1" applyAlignment="1">
      <alignment horizontal="right" vertical="top"/>
    </xf>
    <xf numFmtId="3" fontId="1" fillId="33" borderId="41" xfId="0" applyNumberFormat="1" applyFont="1" applyFill="1" applyBorder="1" applyAlignment="1">
      <alignment horizontal="right" vertical="top"/>
    </xf>
    <xf numFmtId="4" fontId="4" fillId="33" borderId="41" xfId="0" applyNumberFormat="1" applyFont="1" applyFill="1" applyBorder="1" applyAlignment="1">
      <alignment horizontal="right" vertical="top"/>
    </xf>
    <xf numFmtId="4" fontId="4" fillId="33" borderId="42" xfId="0" applyNumberFormat="1" applyFont="1" applyFill="1" applyBorder="1" applyAlignment="1">
      <alignment horizontal="right" vertical="top"/>
    </xf>
    <xf numFmtId="3" fontId="1" fillId="33" borderId="40" xfId="0" applyNumberFormat="1" applyFont="1" applyFill="1" applyBorder="1" applyAlignment="1">
      <alignment horizontal="right" vertical="top"/>
    </xf>
    <xf numFmtId="4" fontId="4" fillId="33" borderId="40" xfId="0" applyNumberFormat="1" applyFont="1" applyFill="1" applyBorder="1" applyAlignment="1">
      <alignment horizontal="right" vertical="top"/>
    </xf>
    <xf numFmtId="4" fontId="1" fillId="33" borderId="41" xfId="0" applyNumberFormat="1" applyFont="1" applyFill="1" applyBorder="1" applyAlignment="1">
      <alignment horizontal="right" vertical="top"/>
    </xf>
    <xf numFmtId="4" fontId="4" fillId="33" borderId="43" xfId="0" applyNumberFormat="1" applyFont="1" applyFill="1" applyBorder="1" applyAlignment="1">
      <alignment horizontal="right" vertical="top"/>
    </xf>
    <xf numFmtId="3" fontId="1" fillId="34" borderId="41" xfId="0" applyNumberFormat="1" applyFont="1" applyFill="1" applyBorder="1" applyAlignment="1">
      <alignment horizontal="right" vertical="top"/>
    </xf>
    <xf numFmtId="4" fontId="4" fillId="34" borderId="41" xfId="0" applyNumberFormat="1" applyFont="1" applyFill="1" applyBorder="1" applyAlignment="1">
      <alignment horizontal="right" vertical="top"/>
    </xf>
    <xf numFmtId="4" fontId="1" fillId="33" borderId="4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34" borderId="19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3" fontId="9" fillId="35" borderId="10" xfId="0" applyNumberFormat="1" applyFont="1" applyFill="1" applyBorder="1" applyAlignment="1">
      <alignment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 wrapText="1"/>
    </xf>
    <xf numFmtId="3" fontId="1" fillId="35" borderId="19" xfId="0" applyNumberFormat="1" applyFont="1" applyFill="1" applyBorder="1" applyAlignment="1">
      <alignment horizontal="right"/>
    </xf>
    <xf numFmtId="3" fontId="4" fillId="35" borderId="12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4" fontId="4" fillId="35" borderId="13" xfId="0" applyNumberFormat="1" applyFont="1" applyFill="1" applyBorder="1" applyAlignment="1">
      <alignment horizontal="right"/>
    </xf>
    <xf numFmtId="3" fontId="1" fillId="35" borderId="2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49" fontId="3" fillId="35" borderId="17" xfId="0" applyNumberFormat="1" applyFont="1" applyFill="1" applyBorder="1" applyAlignment="1">
      <alignment horizontal="center" vertical="center"/>
    </xf>
    <xf numFmtId="3" fontId="4" fillId="35" borderId="17" xfId="0" applyNumberFormat="1" applyFont="1" applyFill="1" applyBorder="1" applyAlignment="1">
      <alignment horizontal="center" vertical="center" wrapText="1"/>
    </xf>
    <xf numFmtId="3" fontId="1" fillId="35" borderId="18" xfId="0" applyNumberFormat="1" applyFont="1" applyFill="1" applyBorder="1" applyAlignment="1">
      <alignment horizontal="right"/>
    </xf>
    <xf numFmtId="3" fontId="4" fillId="35" borderId="17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3" fontId="4" fillId="35" borderId="21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16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horizontal="right"/>
    </xf>
    <xf numFmtId="3" fontId="9" fillId="36" borderId="0" xfId="0" applyNumberFormat="1" applyFont="1" applyFill="1" applyBorder="1" applyAlignment="1">
      <alignment horizontal="left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4" fontId="4" fillId="36" borderId="0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 horizontal="right" vertical="center"/>
    </xf>
    <xf numFmtId="3" fontId="1" fillId="36" borderId="10" xfId="0" applyNumberFormat="1" applyFont="1" applyFill="1" applyBorder="1" applyAlignment="1">
      <alignment horizontal="right" vertical="center"/>
    </xf>
    <xf numFmtId="3" fontId="1" fillId="36" borderId="0" xfId="0" applyNumberFormat="1" applyFont="1" applyFill="1" applyBorder="1" applyAlignment="1">
      <alignment horizontal="right" vertical="center"/>
    </xf>
    <xf numFmtId="4" fontId="4" fillId="36" borderId="12" xfId="0" applyNumberFormat="1" applyFont="1" applyFill="1" applyBorder="1" applyAlignment="1">
      <alignment horizontal="right" vertical="center"/>
    </xf>
    <xf numFmtId="4" fontId="4" fillId="36" borderId="17" xfId="0" applyNumberFormat="1" applyFont="1" applyFill="1" applyBorder="1" applyAlignment="1">
      <alignment horizontal="right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4" fillId="36" borderId="20" xfId="0" applyNumberFormat="1" applyFont="1" applyFill="1" applyBorder="1" applyAlignment="1">
      <alignment horizontal="right" vertical="center"/>
    </xf>
    <xf numFmtId="4" fontId="4" fillId="36" borderId="13" xfId="0" applyNumberFormat="1" applyFont="1" applyFill="1" applyBorder="1" applyAlignment="1">
      <alignment horizontal="right" vertical="center"/>
    </xf>
    <xf numFmtId="4" fontId="4" fillId="36" borderId="21" xfId="0" applyNumberFormat="1" applyFont="1" applyFill="1" applyBorder="1" applyAlignment="1">
      <alignment horizontal="right" vertical="center"/>
    </xf>
    <xf numFmtId="3" fontId="1" fillId="36" borderId="12" xfId="0" applyNumberFormat="1" applyFont="1" applyFill="1" applyBorder="1" applyAlignment="1">
      <alignment horizontal="right" vertical="center"/>
    </xf>
    <xf numFmtId="3" fontId="1" fillId="36" borderId="15" xfId="0" applyNumberFormat="1" applyFont="1" applyFill="1" applyBorder="1" applyAlignment="1">
      <alignment horizontal="right" vertical="center"/>
    </xf>
    <xf numFmtId="3" fontId="1" fillId="36" borderId="17" xfId="0" applyNumberFormat="1" applyFont="1" applyFill="1" applyBorder="1" applyAlignment="1">
      <alignment horizontal="right" vertical="center"/>
    </xf>
    <xf numFmtId="3" fontId="1" fillId="36" borderId="16" xfId="0" applyNumberFormat="1" applyFont="1" applyFill="1" applyBorder="1" applyAlignment="1">
      <alignment horizontal="right" vertical="center"/>
    </xf>
    <xf numFmtId="3" fontId="3" fillId="36" borderId="0" xfId="0" applyNumberFormat="1" applyFont="1" applyFill="1" applyBorder="1" applyAlignment="1">
      <alignment horizontal="left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4" fontId="1" fillId="36" borderId="0" xfId="0" applyNumberFormat="1" applyFont="1" applyFill="1" applyBorder="1" applyAlignment="1">
      <alignment horizontal="right" vertical="center"/>
    </xf>
    <xf numFmtId="4" fontId="1" fillId="36" borderId="12" xfId="0" applyNumberFormat="1" applyFont="1" applyFill="1" applyBorder="1" applyAlignment="1">
      <alignment horizontal="right" vertical="center"/>
    </xf>
    <xf numFmtId="4" fontId="1" fillId="36" borderId="19" xfId="0" applyNumberFormat="1" applyFont="1" applyFill="1" applyBorder="1" applyAlignment="1">
      <alignment horizontal="right" vertical="center"/>
    </xf>
    <xf numFmtId="49" fontId="3" fillId="33" borderId="21" xfId="0" applyNumberFormat="1" applyFont="1" applyFill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 wrapText="1"/>
    </xf>
    <xf numFmtId="4" fontId="1" fillId="33" borderId="40" xfId="0" applyNumberFormat="1" applyFont="1" applyFill="1" applyBorder="1" applyAlignment="1">
      <alignment horizontal="right" vertical="top"/>
    </xf>
    <xf numFmtId="4" fontId="1" fillId="34" borderId="2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vertical="center"/>
    </xf>
    <xf numFmtId="4" fontId="4" fillId="34" borderId="33" xfId="0" applyNumberFormat="1" applyFont="1" applyFill="1" applyBorder="1" applyAlignment="1">
      <alignment horizontal="right" vertical="center"/>
    </xf>
    <xf numFmtId="4" fontId="1" fillId="34" borderId="36" xfId="0" applyNumberFormat="1" applyFont="1" applyFill="1" applyBorder="1" applyAlignment="1">
      <alignment vertical="center"/>
    </xf>
    <xf numFmtId="4" fontId="4" fillId="34" borderId="0" xfId="0" applyNumberFormat="1" applyFont="1" applyFill="1" applyBorder="1" applyAlignment="1">
      <alignment vertical="center"/>
    </xf>
    <xf numFmtId="4" fontId="4" fillId="34" borderId="14" xfId="0" applyNumberFormat="1" applyFont="1" applyFill="1" applyBorder="1" applyAlignment="1">
      <alignment horizontal="right" vertical="center"/>
    </xf>
    <xf numFmtId="4" fontId="4" fillId="34" borderId="24" xfId="0" applyNumberFormat="1" applyFont="1" applyFill="1" applyBorder="1" applyAlignment="1">
      <alignment horizontal="right" vertical="center"/>
    </xf>
    <xf numFmtId="4" fontId="1" fillId="34" borderId="39" xfId="0" applyNumberFormat="1" applyFont="1" applyFill="1" applyBorder="1" applyAlignment="1">
      <alignment vertical="center"/>
    </xf>
    <xf numFmtId="4" fontId="4" fillId="34" borderId="4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vertical="center"/>
    </xf>
    <xf numFmtId="4" fontId="4" fillId="34" borderId="15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vertical="center"/>
    </xf>
    <xf numFmtId="4" fontId="1" fillId="34" borderId="15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4" fontId="4" fillId="33" borderId="14" xfId="0" applyNumberFormat="1" applyFont="1" applyFill="1" applyBorder="1" applyAlignment="1">
      <alignment horizontal="right" vertical="center"/>
    </xf>
    <xf numFmtId="4" fontId="4" fillId="33" borderId="24" xfId="0" applyNumberFormat="1" applyFont="1" applyFill="1" applyBorder="1" applyAlignment="1">
      <alignment vertical="center"/>
    </xf>
    <xf numFmtId="4" fontId="14" fillId="33" borderId="0" xfId="0" applyNumberFormat="1" applyFont="1" applyFill="1" applyBorder="1" applyAlignment="1">
      <alignment horizontal="right" vertical="top"/>
    </xf>
    <xf numFmtId="1" fontId="1" fillId="0" borderId="42" xfId="0" applyNumberFormat="1" applyFont="1" applyFill="1" applyBorder="1" applyAlignment="1">
      <alignment horizontal="center"/>
    </xf>
    <xf numFmtId="3" fontId="9" fillId="35" borderId="28" xfId="0" applyNumberFormat="1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right"/>
    </xf>
    <xf numFmtId="3" fontId="9" fillId="35" borderId="27" xfId="0" applyNumberFormat="1" applyFont="1" applyFill="1" applyBorder="1" applyAlignment="1">
      <alignment horizontal="center" vertical="center"/>
    </xf>
    <xf numFmtId="3" fontId="4" fillId="35" borderId="41" xfId="0" applyNumberFormat="1" applyFont="1" applyFill="1" applyBorder="1" applyAlignment="1">
      <alignment horizontal="right"/>
    </xf>
    <xf numFmtId="3" fontId="9" fillId="35" borderId="31" xfId="0" applyNumberFormat="1" applyFont="1" applyFill="1" applyBorder="1" applyAlignment="1">
      <alignment/>
    </xf>
    <xf numFmtId="3" fontId="4" fillId="35" borderId="42" xfId="0" applyNumberFormat="1" applyFont="1" applyFill="1" applyBorder="1" applyAlignment="1">
      <alignment horizontal="right"/>
    </xf>
    <xf numFmtId="4" fontId="4" fillId="36" borderId="40" xfId="0" applyNumberFormat="1" applyFont="1" applyFill="1" applyBorder="1" applyAlignment="1">
      <alignment horizontal="right" vertical="center"/>
    </xf>
    <xf numFmtId="4" fontId="4" fillId="36" borderId="41" xfId="0" applyNumberFormat="1" applyFont="1" applyFill="1" applyBorder="1" applyAlignment="1">
      <alignment horizontal="right" vertical="center"/>
    </xf>
    <xf numFmtId="4" fontId="4" fillId="36" borderId="42" xfId="0" applyNumberFormat="1" applyFont="1" applyFill="1" applyBorder="1" applyAlignment="1">
      <alignment horizontal="right" vertical="center"/>
    </xf>
    <xf numFmtId="3" fontId="4" fillId="33" borderId="29" xfId="0" applyNumberFormat="1" applyFont="1" applyFill="1" applyBorder="1" applyAlignment="1">
      <alignment horizontal="right" vertical="top"/>
    </xf>
    <xf numFmtId="3" fontId="4" fillId="33" borderId="36" xfId="0" applyNumberFormat="1" applyFont="1" applyFill="1" applyBorder="1" applyAlignment="1">
      <alignment horizontal="right" vertical="top"/>
    </xf>
    <xf numFmtId="3" fontId="9" fillId="33" borderId="32" xfId="0" applyNumberFormat="1" applyFont="1" applyFill="1" applyBorder="1" applyAlignment="1">
      <alignment horizontal="center" vertical="center"/>
    </xf>
    <xf numFmtId="4" fontId="1" fillId="33" borderId="40" xfId="0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/>
    </xf>
    <xf numFmtId="3" fontId="1" fillId="0" borderId="42" xfId="0" applyNumberFormat="1" applyFont="1" applyFill="1" applyBorder="1" applyAlignment="1">
      <alignment horizontal="right" vertical="center"/>
    </xf>
    <xf numFmtId="3" fontId="1" fillId="33" borderId="36" xfId="0" applyNumberFormat="1" applyFont="1" applyFill="1" applyBorder="1" applyAlignment="1">
      <alignment horizontal="center" vertical="top" wrapText="1"/>
    </xf>
    <xf numFmtId="4" fontId="1" fillId="33" borderId="29" xfId="0" applyNumberFormat="1" applyFont="1" applyFill="1" applyBorder="1" applyAlignment="1">
      <alignment horizontal="right" vertical="center"/>
    </xf>
    <xf numFmtId="4" fontId="1" fillId="33" borderId="36" xfId="0" applyNumberFormat="1" applyFont="1" applyFill="1" applyBorder="1" applyAlignment="1">
      <alignment horizontal="right" vertical="center"/>
    </xf>
    <xf numFmtId="4" fontId="1" fillId="33" borderId="36" xfId="0" applyNumberFormat="1" applyFont="1" applyFill="1" applyBorder="1" applyAlignment="1">
      <alignment vertical="center"/>
    </xf>
    <xf numFmtId="4" fontId="1" fillId="33" borderId="29" xfId="0" applyNumberFormat="1" applyFont="1" applyFill="1" applyBorder="1" applyAlignment="1">
      <alignment vertical="center"/>
    </xf>
    <xf numFmtId="4" fontId="4" fillId="33" borderId="36" xfId="0" applyNumberFormat="1" applyFont="1" applyFill="1" applyBorder="1" applyAlignment="1">
      <alignment vertical="center"/>
    </xf>
    <xf numFmtId="3" fontId="0" fillId="36" borderId="44" xfId="0" applyNumberFormat="1" applyFont="1" applyFill="1" applyBorder="1" applyAlignment="1">
      <alignment horizontal="center" vertical="center"/>
    </xf>
    <xf numFmtId="49" fontId="0" fillId="36" borderId="45" xfId="0" applyNumberFormat="1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 wrapText="1"/>
    </xf>
    <xf numFmtId="3" fontId="0" fillId="36" borderId="45" xfId="0" applyNumberFormat="1" applyFont="1" applyFill="1" applyBorder="1" applyAlignment="1">
      <alignment horizontal="center" vertical="center" wrapText="1"/>
    </xf>
    <xf numFmtId="3" fontId="0" fillId="36" borderId="46" xfId="0" applyNumberFormat="1" applyFont="1" applyFill="1" applyBorder="1" applyAlignment="1">
      <alignment horizontal="center" vertical="center"/>
    </xf>
    <xf numFmtId="3" fontId="0" fillId="36" borderId="45" xfId="0" applyNumberFormat="1" applyFont="1" applyFill="1" applyBorder="1" applyAlignment="1">
      <alignment horizontal="center" vertical="center"/>
    </xf>
    <xf numFmtId="3" fontId="0" fillId="36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/>
    </xf>
    <xf numFmtId="49" fontId="3" fillId="36" borderId="13" xfId="0" applyNumberFormat="1" applyFont="1" applyFill="1" applyBorder="1" applyAlignment="1">
      <alignment horizontal="center" vertical="center"/>
    </xf>
    <xf numFmtId="49" fontId="9" fillId="36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0" fillId="33" borderId="47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right" vertical="top"/>
    </xf>
    <xf numFmtId="4" fontId="7" fillId="33" borderId="15" xfId="0" applyNumberFormat="1" applyFont="1" applyFill="1" applyBorder="1" applyAlignment="1">
      <alignment horizontal="right" vertical="top"/>
    </xf>
    <xf numFmtId="4" fontId="7" fillId="33" borderId="15" xfId="0" applyNumberFormat="1" applyFont="1" applyFill="1" applyBorder="1" applyAlignment="1">
      <alignment vertical="top"/>
    </xf>
    <xf numFmtId="49" fontId="4" fillId="33" borderId="17" xfId="0" applyNumberFormat="1" applyFont="1" applyFill="1" applyBorder="1" applyAlignment="1">
      <alignment horizontal="center" vertical="top"/>
    </xf>
    <xf numFmtId="3" fontId="4" fillId="33" borderId="21" xfId="0" applyNumberFormat="1" applyFont="1" applyFill="1" applyBorder="1" applyAlignment="1">
      <alignment horizontal="center" vertical="top" wrapText="1"/>
    </xf>
    <xf numFmtId="4" fontId="7" fillId="33" borderId="16" xfId="0" applyNumberFormat="1" applyFont="1" applyFill="1" applyBorder="1" applyAlignment="1">
      <alignment horizontal="right" vertical="top"/>
    </xf>
    <xf numFmtId="4" fontId="7" fillId="33" borderId="16" xfId="0" applyNumberFormat="1" applyFont="1" applyFill="1" applyBorder="1" applyAlignment="1">
      <alignment vertical="top"/>
    </xf>
    <xf numFmtId="3" fontId="11" fillId="33" borderId="13" xfId="0" applyNumberFormat="1" applyFont="1" applyFill="1" applyBorder="1" applyAlignment="1">
      <alignment vertical="top" wrapText="1"/>
    </xf>
    <xf numFmtId="3" fontId="7" fillId="33" borderId="21" xfId="0" applyNumberFormat="1" applyFont="1" applyFill="1" applyBorder="1" applyAlignment="1">
      <alignment vertical="top" wrapText="1"/>
    </xf>
    <xf numFmtId="3" fontId="0" fillId="33" borderId="48" xfId="0" applyNumberFormat="1" applyFont="1" applyFill="1" applyBorder="1" applyAlignment="1">
      <alignment horizontal="center" vertical="center"/>
    </xf>
    <xf numFmtId="49" fontId="0" fillId="33" borderId="46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top" wrapText="1"/>
    </xf>
    <xf numFmtId="3" fontId="3" fillId="33" borderId="21" xfId="0" applyNumberFormat="1" applyFont="1" applyFill="1" applyBorder="1" applyAlignment="1">
      <alignment vertical="top" wrapText="1"/>
    </xf>
    <xf numFmtId="3" fontId="9" fillId="34" borderId="30" xfId="0" applyNumberFormat="1" applyFont="1" applyFill="1" applyBorder="1" applyAlignment="1">
      <alignment horizontal="center" vertical="center"/>
    </xf>
    <xf numFmtId="3" fontId="9" fillId="34" borderId="49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3" fontId="9" fillId="34" borderId="12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9" fillId="34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3" fillId="33" borderId="29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3" fontId="9" fillId="34" borderId="1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left" wrapText="1"/>
    </xf>
    <xf numFmtId="0" fontId="0" fillId="0" borderId="17" xfId="0" applyBorder="1" applyAlignment="1">
      <alignment vertical="top" wrapText="1"/>
    </xf>
    <xf numFmtId="3" fontId="11" fillId="33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3" fillId="33" borderId="11" xfId="0" applyNumberFormat="1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9" fillId="34" borderId="12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4" fillId="33" borderId="30" xfId="0" applyNumberFormat="1" applyFont="1" applyFill="1" applyBorder="1" applyAlignment="1">
      <alignment horizontal="center" vertical="center" textRotation="90"/>
    </xf>
    <xf numFmtId="49" fontId="4" fillId="33" borderId="27" xfId="0" applyNumberFormat="1" applyFont="1" applyFill="1" applyBorder="1" applyAlignment="1">
      <alignment horizontal="center" vertical="center" textRotation="90"/>
    </xf>
    <xf numFmtId="49" fontId="4" fillId="33" borderId="49" xfId="0" applyNumberFormat="1" applyFont="1" applyFill="1" applyBorder="1" applyAlignment="1">
      <alignment horizontal="center" vertical="center" textRotation="90"/>
    </xf>
    <xf numFmtId="49" fontId="4" fillId="33" borderId="50" xfId="0" applyNumberFormat="1" applyFont="1" applyFill="1" applyBorder="1" applyAlignment="1">
      <alignment horizontal="center" vertical="center" textRotation="90"/>
    </xf>
    <xf numFmtId="49" fontId="4" fillId="33" borderId="22" xfId="0" applyNumberFormat="1" applyFont="1" applyFill="1" applyBorder="1" applyAlignment="1">
      <alignment horizontal="center" vertical="center" textRotation="90"/>
    </xf>
    <xf numFmtId="49" fontId="4" fillId="33" borderId="23" xfId="0" applyNumberFormat="1" applyFont="1" applyFill="1" applyBorder="1" applyAlignment="1">
      <alignment horizontal="center" vertical="center" textRotation="90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49" fontId="4" fillId="33" borderId="51" xfId="0" applyNumberFormat="1" applyFont="1" applyFill="1" applyBorder="1" applyAlignment="1">
      <alignment horizontal="center"/>
    </xf>
    <xf numFmtId="49" fontId="4" fillId="33" borderId="52" xfId="0" applyNumberFormat="1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4" fillId="33" borderId="41" xfId="0" applyNumberFormat="1" applyFont="1" applyFill="1" applyBorder="1" applyAlignment="1">
      <alignment horizontal="center"/>
    </xf>
    <xf numFmtId="4" fontId="4" fillId="33" borderId="4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33" borderId="13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9" fillId="34" borderId="30" xfId="0" applyNumberFormat="1" applyFont="1" applyFill="1" applyBorder="1" applyAlignment="1">
      <alignment horizontal="center" vertical="center"/>
    </xf>
    <xf numFmtId="3" fontId="9" fillId="34" borderId="36" xfId="0" applyNumberFormat="1" applyFont="1" applyFill="1" applyBorder="1" applyAlignment="1">
      <alignment horizontal="center" vertical="center"/>
    </xf>
    <xf numFmtId="3" fontId="9" fillId="34" borderId="56" xfId="0" applyNumberFormat="1" applyFont="1" applyFill="1" applyBorder="1" applyAlignment="1">
      <alignment horizontal="center" vertical="center"/>
    </xf>
    <xf numFmtId="3" fontId="9" fillId="34" borderId="27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49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3" fontId="9" fillId="34" borderId="55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top"/>
    </xf>
    <xf numFmtId="49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3" fontId="9" fillId="34" borderId="3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9" fillId="34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3" fontId="4" fillId="34" borderId="24" xfId="0" applyNumberFormat="1" applyFont="1" applyFill="1" applyBorder="1" applyAlignment="1">
      <alignment horizontal="center" vertical="center" wrapText="1"/>
    </xf>
    <xf numFmtId="3" fontId="1" fillId="34" borderId="55" xfId="0" applyNumberFormat="1" applyFont="1" applyFill="1" applyBorder="1" applyAlignment="1">
      <alignment horizontal="right" vertical="center"/>
    </xf>
    <xf numFmtId="3" fontId="1" fillId="34" borderId="33" xfId="0" applyNumberFormat="1" applyFont="1" applyFill="1" applyBorder="1" applyAlignment="1">
      <alignment horizontal="righ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1" fillId="34" borderId="24" xfId="0" applyNumberFormat="1" applyFont="1" applyFill="1" applyBorder="1" applyAlignment="1">
      <alignment horizontal="right" vertical="center"/>
    </xf>
    <xf numFmtId="49" fontId="3" fillId="34" borderId="29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left" vertical="top" wrapText="1"/>
    </xf>
    <xf numFmtId="3" fontId="1" fillId="34" borderId="29" xfId="0" applyNumberFormat="1" applyFont="1" applyFill="1" applyBorder="1" applyAlignment="1">
      <alignment horizontal="center" vertical="center" wrapText="1"/>
    </xf>
    <xf numFmtId="4" fontId="1" fillId="34" borderId="36" xfId="0" applyNumberFormat="1" applyFont="1" applyFill="1" applyBorder="1" applyAlignment="1">
      <alignment horizontal="right" vertical="center"/>
    </xf>
    <xf numFmtId="4" fontId="1" fillId="34" borderId="36" xfId="0" applyNumberFormat="1" applyFont="1" applyFill="1" applyBorder="1" applyAlignment="1">
      <alignment horizontal="right"/>
    </xf>
    <xf numFmtId="3" fontId="1" fillId="34" borderId="29" xfId="0" applyNumberFormat="1" applyFont="1" applyFill="1" applyBorder="1" applyAlignment="1">
      <alignment horizontal="right" vertical="center"/>
    </xf>
    <xf numFmtId="3" fontId="1" fillId="34" borderId="36" xfId="0" applyNumberFormat="1" applyFont="1" applyFill="1" applyBorder="1" applyAlignment="1">
      <alignment horizontal="right" vertical="center"/>
    </xf>
    <xf numFmtId="4" fontId="1" fillId="34" borderId="39" xfId="0" applyNumberFormat="1" applyFont="1" applyFill="1" applyBorder="1" applyAlignment="1">
      <alignment horizontal="right" vertical="center"/>
    </xf>
    <xf numFmtId="3" fontId="9" fillId="36" borderId="32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vertical="top"/>
    </xf>
    <xf numFmtId="49" fontId="3" fillId="33" borderId="14" xfId="0" applyNumberFormat="1" applyFont="1" applyFill="1" applyBorder="1" applyAlignment="1">
      <alignment horizontal="center" vertical="top"/>
    </xf>
    <xf numFmtId="3" fontId="3" fillId="33" borderId="14" xfId="0" applyNumberFormat="1" applyFont="1" applyFill="1" applyBorder="1" applyAlignment="1">
      <alignment vertical="top" wrapText="1"/>
    </xf>
    <xf numFmtId="3" fontId="4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33" xfId="0" applyNumberFormat="1" applyFont="1" applyFill="1" applyBorder="1" applyAlignment="1">
      <alignment horizontal="right" vertical="top"/>
    </xf>
    <xf numFmtId="3" fontId="1" fillId="34" borderId="38" xfId="0" applyNumberFormat="1" applyFont="1" applyFill="1" applyBorder="1" applyAlignment="1">
      <alignment horizontal="right" vertical="center"/>
    </xf>
    <xf numFmtId="3" fontId="1" fillId="34" borderId="39" xfId="0" applyNumberFormat="1" applyFont="1" applyFill="1" applyBorder="1" applyAlignment="1">
      <alignment horizontal="right" vertical="center"/>
    </xf>
    <xf numFmtId="3" fontId="9" fillId="33" borderId="28" xfId="0" applyNumberFormat="1" applyFont="1" applyFill="1" applyBorder="1" applyAlignment="1">
      <alignment vertical="top"/>
    </xf>
    <xf numFmtId="3" fontId="1" fillId="33" borderId="31" xfId="0" applyNumberFormat="1" applyFont="1" applyFill="1" applyBorder="1" applyAlignment="1">
      <alignment vertical="top"/>
    </xf>
    <xf numFmtId="49" fontId="3" fillId="33" borderId="24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vertical="top"/>
    </xf>
    <xf numFmtId="3" fontId="4" fillId="33" borderId="43" xfId="0" applyNumberFormat="1" applyFont="1" applyFill="1" applyBorder="1" applyAlignment="1">
      <alignment horizontal="right" vertical="top"/>
    </xf>
    <xf numFmtId="3" fontId="9" fillId="34" borderId="50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left" wrapText="1"/>
    </xf>
    <xf numFmtId="4" fontId="1" fillId="34" borderId="29" xfId="0" applyNumberFormat="1" applyFont="1" applyFill="1" applyBorder="1" applyAlignment="1">
      <alignment horizontal="right"/>
    </xf>
    <xf numFmtId="3" fontId="1" fillId="34" borderId="56" xfId="0" applyNumberFormat="1" applyFont="1" applyFill="1" applyBorder="1" applyAlignment="1">
      <alignment horizontal="right" vertical="center"/>
    </xf>
    <xf numFmtId="3" fontId="4" fillId="33" borderId="46" xfId="0" applyNumberFormat="1" applyFont="1" applyFill="1" applyBorder="1" applyAlignment="1">
      <alignment horizontal="center" vertical="top" wrapText="1"/>
    </xf>
    <xf numFmtId="3" fontId="4" fillId="33" borderId="45" xfId="0" applyNumberFormat="1" applyFont="1" applyFill="1" applyBorder="1" applyAlignment="1">
      <alignment horizontal="right" vertical="top"/>
    </xf>
    <xf numFmtId="3" fontId="4" fillId="33" borderId="46" xfId="0" applyNumberFormat="1" applyFont="1" applyFill="1" applyBorder="1" applyAlignment="1">
      <alignment horizontal="right" vertical="top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9" fillId="33" borderId="48" xfId="0" applyNumberFormat="1" applyFont="1" applyFill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 vertical="center"/>
    </xf>
    <xf numFmtId="3" fontId="3" fillId="33" borderId="45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vertical="top" wrapText="1"/>
    </xf>
    <xf numFmtId="3" fontId="9" fillId="33" borderId="50" xfId="0" applyNumberFormat="1" applyFont="1" applyFill="1" applyBorder="1" applyAlignment="1">
      <alignment vertical="top"/>
    </xf>
    <xf numFmtId="4" fontId="4" fillId="33" borderId="36" xfId="0" applyNumberFormat="1" applyFont="1" applyFill="1" applyBorder="1" applyAlignment="1">
      <alignment horizontal="right" vertical="top"/>
    </xf>
    <xf numFmtId="4" fontId="4" fillId="33" borderId="39" xfId="0" applyNumberFormat="1" applyFont="1" applyFill="1" applyBorder="1" applyAlignment="1">
      <alignment horizontal="right" vertical="top"/>
    </xf>
    <xf numFmtId="3" fontId="9" fillId="33" borderId="23" xfId="0" applyNumberFormat="1" applyFont="1" applyFill="1" applyBorder="1" applyAlignment="1">
      <alignment vertical="top"/>
    </xf>
    <xf numFmtId="49" fontId="3" fillId="33" borderId="33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zoomScalePageLayoutView="0" workbookViewId="0" topLeftCell="A163">
      <selection activeCell="A174" sqref="A174:P236"/>
    </sheetView>
  </sheetViews>
  <sheetFormatPr defaultColWidth="9.33203125" defaultRowHeight="12.75"/>
  <cols>
    <col min="1" max="1" width="6.16015625" style="1" customWidth="1"/>
    <col min="2" max="2" width="9.16015625" style="1" customWidth="1"/>
    <col min="3" max="3" width="43.66015625" style="1" customWidth="1"/>
    <col min="4" max="4" width="4.5" style="1" customWidth="1"/>
    <col min="5" max="5" width="18.66015625" style="1" customWidth="1"/>
    <col min="6" max="6" width="18.5" style="1" customWidth="1"/>
    <col min="7" max="8" width="18" style="1" customWidth="1"/>
    <col min="9" max="9" width="17.83203125" style="1" customWidth="1"/>
    <col min="10" max="11" width="16.66015625" style="1" customWidth="1"/>
    <col min="12" max="12" width="19.66015625" style="1" customWidth="1"/>
    <col min="13" max="14" width="16.16015625" style="1" customWidth="1"/>
    <col min="15" max="15" width="17.5" style="1" customWidth="1"/>
    <col min="16" max="16" width="18" style="1" customWidth="1"/>
    <col min="17" max="16384" width="9.33203125" style="1" customWidth="1"/>
  </cols>
  <sheetData>
    <row r="1" spans="1:16" ht="12.75">
      <c r="A1" s="701" t="s">
        <v>193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3"/>
    </row>
    <row r="2" spans="1:16" ht="12.75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3"/>
    </row>
    <row r="3" spans="1:16" ht="12.75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3"/>
    </row>
    <row r="4" spans="1:16" ht="12.75">
      <c r="A4" s="702"/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3"/>
    </row>
    <row r="5" spans="1:16" ht="12.75">
      <c r="A5" s="702"/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3"/>
    </row>
    <row r="6" spans="1:16" ht="20.25">
      <c r="A6" s="641" t="s">
        <v>1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</row>
    <row r="7" spans="1:16" ht="20.25">
      <c r="A7" s="642" t="s">
        <v>2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</row>
    <row r="8" spans="1:16" ht="20.25">
      <c r="A8" s="642" t="s">
        <v>194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</row>
    <row r="9" spans="1:16" ht="20.25">
      <c r="A9" s="642" t="s">
        <v>208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</row>
    <row r="10" spans="1:16" ht="12.75">
      <c r="A10" s="643" t="s">
        <v>195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</row>
    <row r="11" spans="1:16" ht="13.5" thickBot="1">
      <c r="A11" s="64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</row>
    <row r="12" spans="1:16" ht="15">
      <c r="A12" s="645" t="s">
        <v>3</v>
      </c>
      <c r="B12" s="648" t="s">
        <v>4</v>
      </c>
      <c r="C12" s="651" t="s">
        <v>5</v>
      </c>
      <c r="D12" s="654"/>
      <c r="E12" s="656" t="s">
        <v>209</v>
      </c>
      <c r="F12" s="660" t="s">
        <v>6</v>
      </c>
      <c r="G12" s="660"/>
      <c r="H12" s="660"/>
      <c r="I12" s="660"/>
      <c r="J12" s="660"/>
      <c r="K12" s="660"/>
      <c r="L12" s="660"/>
      <c r="M12" s="660"/>
      <c r="N12" s="660"/>
      <c r="O12" s="660"/>
      <c r="P12" s="661"/>
    </row>
    <row r="13" spans="1:16" ht="15">
      <c r="A13" s="646"/>
      <c r="B13" s="649"/>
      <c r="C13" s="652"/>
      <c r="D13" s="655"/>
      <c r="E13" s="657"/>
      <c r="F13" s="3" t="s">
        <v>7</v>
      </c>
      <c r="G13" s="662" t="s">
        <v>6</v>
      </c>
      <c r="H13" s="663"/>
      <c r="I13" s="663"/>
      <c r="J13" s="663"/>
      <c r="K13" s="663"/>
      <c r="L13" s="663"/>
      <c r="M13" s="663"/>
      <c r="N13" s="664"/>
      <c r="O13" s="4" t="s">
        <v>7</v>
      </c>
      <c r="P13" s="416" t="s">
        <v>6</v>
      </c>
    </row>
    <row r="14" spans="1:16" ht="15">
      <c r="A14" s="646"/>
      <c r="B14" s="649"/>
      <c r="C14" s="652"/>
      <c r="D14" s="655"/>
      <c r="E14" s="657"/>
      <c r="F14" s="5" t="s">
        <v>8</v>
      </c>
      <c r="G14" s="6" t="s">
        <v>9</v>
      </c>
      <c r="H14" s="665" t="s">
        <v>10</v>
      </c>
      <c r="I14" s="665"/>
      <c r="J14" s="6" t="s">
        <v>11</v>
      </c>
      <c r="K14" s="7" t="s">
        <v>187</v>
      </c>
      <c r="L14" s="675" t="s">
        <v>188</v>
      </c>
      <c r="M14" s="142" t="s">
        <v>177</v>
      </c>
      <c r="N14" s="8" t="s">
        <v>12</v>
      </c>
      <c r="O14" s="9" t="s">
        <v>13</v>
      </c>
      <c r="P14" s="417" t="s">
        <v>14</v>
      </c>
    </row>
    <row r="15" spans="1:16" ht="17.25" customHeight="1">
      <c r="A15" s="646"/>
      <c r="B15" s="649"/>
      <c r="C15" s="652"/>
      <c r="D15" s="10" t="s">
        <v>15</v>
      </c>
      <c r="E15" s="657"/>
      <c r="F15" s="671"/>
      <c r="G15" s="6" t="s">
        <v>16</v>
      </c>
      <c r="H15" s="11" t="s">
        <v>17</v>
      </c>
      <c r="I15" s="375" t="s">
        <v>18</v>
      </c>
      <c r="J15" s="6" t="s">
        <v>19</v>
      </c>
      <c r="K15" s="7" t="s">
        <v>186</v>
      </c>
      <c r="L15" s="676"/>
      <c r="M15" s="2" t="s">
        <v>178</v>
      </c>
      <c r="N15" s="8" t="s">
        <v>20</v>
      </c>
      <c r="O15" s="673"/>
      <c r="P15" s="417" t="s">
        <v>21</v>
      </c>
    </row>
    <row r="16" spans="1:16" ht="15.75" customHeight="1">
      <c r="A16" s="646"/>
      <c r="B16" s="649"/>
      <c r="C16" s="652"/>
      <c r="D16" s="12" t="s">
        <v>22</v>
      </c>
      <c r="E16" s="657"/>
      <c r="F16" s="671"/>
      <c r="G16" s="6" t="s">
        <v>23</v>
      </c>
      <c r="H16" s="6" t="s">
        <v>24</v>
      </c>
      <c r="I16" s="376" t="s">
        <v>25</v>
      </c>
      <c r="J16" s="669"/>
      <c r="K16" s="7" t="s">
        <v>26</v>
      </c>
      <c r="L16" s="676"/>
      <c r="M16" s="2" t="s">
        <v>179</v>
      </c>
      <c r="N16" s="678"/>
      <c r="O16" s="673"/>
      <c r="P16" s="417" t="s">
        <v>27</v>
      </c>
    </row>
    <row r="17" spans="1:16" ht="15">
      <c r="A17" s="646"/>
      <c r="B17" s="649"/>
      <c r="C17" s="652"/>
      <c r="D17" s="12" t="s">
        <v>28</v>
      </c>
      <c r="E17" s="657"/>
      <c r="F17" s="671"/>
      <c r="G17" s="669"/>
      <c r="H17" s="6" t="s">
        <v>29</v>
      </c>
      <c r="I17" s="376" t="s">
        <v>30</v>
      </c>
      <c r="J17" s="669"/>
      <c r="K17" s="669"/>
      <c r="L17" s="676"/>
      <c r="M17" s="6" t="s">
        <v>180</v>
      </c>
      <c r="N17" s="678"/>
      <c r="O17" s="673"/>
      <c r="P17" s="666"/>
    </row>
    <row r="18" spans="1:16" ht="17.25" customHeight="1">
      <c r="A18" s="646"/>
      <c r="B18" s="649"/>
      <c r="C18" s="652"/>
      <c r="D18" s="655"/>
      <c r="E18" s="657"/>
      <c r="F18" s="671"/>
      <c r="G18" s="669"/>
      <c r="H18" s="669"/>
      <c r="I18" s="376" t="s">
        <v>31</v>
      </c>
      <c r="J18" s="669"/>
      <c r="K18" s="669"/>
      <c r="L18" s="676"/>
      <c r="M18" s="6"/>
      <c r="N18" s="678"/>
      <c r="O18" s="673"/>
      <c r="P18" s="666"/>
    </row>
    <row r="19" spans="1:16" ht="24" customHeight="1" thickBot="1">
      <c r="A19" s="647"/>
      <c r="B19" s="650"/>
      <c r="C19" s="653"/>
      <c r="D19" s="668"/>
      <c r="E19" s="658"/>
      <c r="F19" s="672"/>
      <c r="G19" s="670"/>
      <c r="H19" s="670"/>
      <c r="I19" s="377"/>
      <c r="J19" s="670"/>
      <c r="K19" s="670"/>
      <c r="L19" s="677"/>
      <c r="M19" s="13"/>
      <c r="N19" s="679"/>
      <c r="O19" s="674"/>
      <c r="P19" s="667"/>
    </row>
    <row r="20" spans="1:16" ht="12.75">
      <c r="A20" s="290" t="s">
        <v>32</v>
      </c>
      <c r="B20" s="422" t="s">
        <v>33</v>
      </c>
      <c r="C20" s="423" t="s">
        <v>34</v>
      </c>
      <c r="D20" s="424">
        <v>4</v>
      </c>
      <c r="E20" s="425">
        <v>5</v>
      </c>
      <c r="F20" s="426">
        <v>6</v>
      </c>
      <c r="G20" s="427">
        <v>7</v>
      </c>
      <c r="H20" s="426">
        <v>8</v>
      </c>
      <c r="I20" s="427">
        <v>9</v>
      </c>
      <c r="J20" s="426">
        <v>10</v>
      </c>
      <c r="K20" s="427">
        <v>11</v>
      </c>
      <c r="L20" s="428">
        <v>12</v>
      </c>
      <c r="M20" s="426">
        <v>13</v>
      </c>
      <c r="N20" s="427">
        <v>14</v>
      </c>
      <c r="O20" s="426">
        <v>15</v>
      </c>
      <c r="P20" s="429">
        <v>16</v>
      </c>
    </row>
    <row r="21" spans="1:16" ht="15.75" customHeight="1">
      <c r="A21" s="295" t="s">
        <v>35</v>
      </c>
      <c r="B21" s="291"/>
      <c r="C21" s="293" t="s">
        <v>36</v>
      </c>
      <c r="D21" s="150" t="s">
        <v>37</v>
      </c>
      <c r="E21" s="24">
        <f>F21</f>
        <v>52700</v>
      </c>
      <c r="F21" s="151">
        <f>G21+J21</f>
        <v>52700</v>
      </c>
      <c r="G21" s="152">
        <f>I21</f>
        <v>2700</v>
      </c>
      <c r="H21" s="153"/>
      <c r="I21" s="152">
        <f>I27</f>
        <v>2700</v>
      </c>
      <c r="J21" s="473">
        <f>J24</f>
        <v>50000</v>
      </c>
      <c r="K21" s="154"/>
      <c r="L21" s="155"/>
      <c r="M21" s="154"/>
      <c r="N21" s="156"/>
      <c r="O21" s="155"/>
      <c r="P21" s="430"/>
    </row>
    <row r="22" spans="1:16" ht="14.25" customHeight="1">
      <c r="A22" s="157"/>
      <c r="B22" s="66" t="s">
        <v>0</v>
      </c>
      <c r="C22" s="294" t="s">
        <v>0</v>
      </c>
      <c r="D22" s="158" t="s">
        <v>38</v>
      </c>
      <c r="E22" s="27">
        <f>F22</f>
        <v>0</v>
      </c>
      <c r="F22" s="159">
        <f>G22</f>
        <v>0</v>
      </c>
      <c r="G22" s="160">
        <f>I22</f>
        <v>0</v>
      </c>
      <c r="H22" s="161"/>
      <c r="I22" s="160">
        <f>I28</f>
        <v>0</v>
      </c>
      <c r="J22" s="529">
        <f>J25</f>
        <v>0</v>
      </c>
      <c r="K22" s="162"/>
      <c r="L22" s="163"/>
      <c r="M22" s="162"/>
      <c r="N22" s="164"/>
      <c r="O22" s="163"/>
      <c r="P22" s="431"/>
    </row>
    <row r="23" spans="1:16" ht="13.5" customHeight="1">
      <c r="A23" s="157"/>
      <c r="B23" s="292"/>
      <c r="C23" s="294" t="s">
        <v>0</v>
      </c>
      <c r="D23" s="158" t="s">
        <v>39</v>
      </c>
      <c r="E23" s="59">
        <f>ROUND((E22/E21)*100,2)</f>
        <v>0</v>
      </c>
      <c r="F23" s="59">
        <f>ROUND((F22/F21)*100,2)</f>
        <v>0</v>
      </c>
      <c r="G23" s="59">
        <f>ROUND((G22/G21)*100,2)</f>
        <v>0</v>
      </c>
      <c r="H23" s="161"/>
      <c r="I23" s="59">
        <f>ROUND((I22/I21)*100,2)</f>
        <v>0</v>
      </c>
      <c r="J23" s="59">
        <f>ROUND((J22/J21)*100,2)</f>
        <v>0</v>
      </c>
      <c r="K23" s="165"/>
      <c r="L23" s="166"/>
      <c r="M23" s="165"/>
      <c r="N23" s="167"/>
      <c r="O23" s="166"/>
      <c r="P23" s="432"/>
    </row>
    <row r="24" spans="1:16" ht="15" customHeight="1">
      <c r="A24" s="168"/>
      <c r="B24" s="169"/>
      <c r="C24" s="683" t="s">
        <v>199</v>
      </c>
      <c r="D24" s="170" t="s">
        <v>40</v>
      </c>
      <c r="E24" s="76">
        <f>F24</f>
        <v>50000</v>
      </c>
      <c r="F24" s="171">
        <f>J24</f>
        <v>50000</v>
      </c>
      <c r="G24" s="172" t="str">
        <f>I24</f>
        <v> </v>
      </c>
      <c r="H24" s="173"/>
      <c r="I24" s="174" t="s">
        <v>0</v>
      </c>
      <c r="J24" s="472">
        <v>50000</v>
      </c>
      <c r="K24" s="175"/>
      <c r="L24" s="176"/>
      <c r="M24" s="177"/>
      <c r="N24" s="178"/>
      <c r="O24" s="175"/>
      <c r="P24" s="433"/>
    </row>
    <row r="25" spans="1:16" ht="15" customHeight="1">
      <c r="A25" s="179"/>
      <c r="B25" s="296" t="s">
        <v>198</v>
      </c>
      <c r="C25" s="684"/>
      <c r="D25" s="180" t="s">
        <v>38</v>
      </c>
      <c r="E25" s="72">
        <f>F25</f>
        <v>0</v>
      </c>
      <c r="F25" s="181">
        <f>J25</f>
        <v>0</v>
      </c>
      <c r="G25" s="182" t="str">
        <f>I25</f>
        <v> </v>
      </c>
      <c r="H25" s="183"/>
      <c r="I25" s="184" t="s">
        <v>0</v>
      </c>
      <c r="J25" s="528">
        <v>0</v>
      </c>
      <c r="K25" s="177"/>
      <c r="L25" s="178"/>
      <c r="M25" s="177"/>
      <c r="N25" s="178"/>
      <c r="O25" s="177"/>
      <c r="P25" s="434"/>
    </row>
    <row r="26" spans="1:16" ht="15" customHeight="1">
      <c r="A26" s="179"/>
      <c r="B26" s="297"/>
      <c r="C26" s="685"/>
      <c r="D26" s="185" t="s">
        <v>39</v>
      </c>
      <c r="E26" s="48">
        <f>ROUND((E25/E24)*100,2)</f>
        <v>0</v>
      </c>
      <c r="F26" s="48">
        <f>ROUND((F25/F24)*100,2)</f>
        <v>0</v>
      </c>
      <c r="G26" s="186" t="s">
        <v>0</v>
      </c>
      <c r="H26" s="188"/>
      <c r="I26" s="187" t="s">
        <v>0</v>
      </c>
      <c r="J26" s="48">
        <f>ROUND((J25/J24)*100,2)</f>
        <v>0</v>
      </c>
      <c r="K26" s="177"/>
      <c r="L26" s="178"/>
      <c r="M26" s="177"/>
      <c r="N26" s="178"/>
      <c r="O26" s="177"/>
      <c r="P26" s="434"/>
    </row>
    <row r="27" spans="1:16" ht="15" customHeight="1">
      <c r="A27" s="179"/>
      <c r="B27" s="296"/>
      <c r="C27" s="465"/>
      <c r="D27" s="180" t="s">
        <v>37</v>
      </c>
      <c r="E27" s="45">
        <f>F27</f>
        <v>2700</v>
      </c>
      <c r="F27" s="530">
        <f>G27</f>
        <v>2700</v>
      </c>
      <c r="G27" s="216">
        <f>I27</f>
        <v>2700</v>
      </c>
      <c r="H27" s="183"/>
      <c r="I27" s="474">
        <v>2700</v>
      </c>
      <c r="J27" s="469"/>
      <c r="K27" s="466"/>
      <c r="L27" s="475"/>
      <c r="M27" s="175"/>
      <c r="N27" s="176"/>
      <c r="O27" s="175"/>
      <c r="P27" s="433"/>
    </row>
    <row r="28" spans="1:16" ht="15" customHeight="1">
      <c r="A28" s="179"/>
      <c r="B28" s="296" t="s">
        <v>196</v>
      </c>
      <c r="C28" s="465" t="s">
        <v>197</v>
      </c>
      <c r="D28" s="180" t="s">
        <v>38</v>
      </c>
      <c r="E28" s="48">
        <f>F28</f>
        <v>0</v>
      </c>
      <c r="F28" s="148">
        <f>G28</f>
        <v>0</v>
      </c>
      <c r="G28" s="48">
        <f>I28</f>
        <v>0</v>
      </c>
      <c r="H28" s="183"/>
      <c r="I28" s="204">
        <v>0</v>
      </c>
      <c r="J28" s="470"/>
      <c r="K28" s="467"/>
      <c r="L28" s="476"/>
      <c r="M28" s="177"/>
      <c r="N28" s="178"/>
      <c r="O28" s="177"/>
      <c r="P28" s="434"/>
    </row>
    <row r="29" spans="1:16" ht="15" customHeight="1">
      <c r="A29" s="179"/>
      <c r="B29" s="296"/>
      <c r="C29" s="465"/>
      <c r="D29" s="180" t="s">
        <v>39</v>
      </c>
      <c r="E29" s="186">
        <f>ROUND((E28/E27)*100,2)</f>
        <v>0</v>
      </c>
      <c r="F29" s="186">
        <f>ROUND((F28/F27)*100,2)</f>
        <v>0</v>
      </c>
      <c r="G29" s="48">
        <f>ROUND((G28/G27)*100,2)</f>
        <v>0</v>
      </c>
      <c r="H29" s="183"/>
      <c r="I29" s="48">
        <f>ROUND((I28/I27)*100,2)</f>
        <v>0</v>
      </c>
      <c r="J29" s="471"/>
      <c r="K29" s="468"/>
      <c r="L29" s="477"/>
      <c r="M29" s="189"/>
      <c r="N29" s="478"/>
      <c r="O29" s="189"/>
      <c r="P29" s="564"/>
    </row>
    <row r="30" spans="1:16" ht="16.5" customHeight="1">
      <c r="A30" s="332" t="s">
        <v>41</v>
      </c>
      <c r="B30" s="299"/>
      <c r="C30" s="300" t="s">
        <v>42</v>
      </c>
      <c r="D30" s="23" t="s">
        <v>37</v>
      </c>
      <c r="E30" s="24">
        <f>IF((F30+O30)&gt;0,(F30+O30)," ")</f>
        <v>322643</v>
      </c>
      <c r="F30" s="14">
        <f>IF((G30+J30+K30+L30+N30)&gt;0,(G30+J30+K30+L30+N30)," ")</f>
        <v>322643</v>
      </c>
      <c r="G30" s="24"/>
      <c r="H30" s="24"/>
      <c r="I30" s="14"/>
      <c r="J30" s="24">
        <f>J33+J36</f>
        <v>45495</v>
      </c>
      <c r="K30" s="14">
        <f>K33+K36</f>
        <v>277148</v>
      </c>
      <c r="L30" s="52"/>
      <c r="M30" s="15"/>
      <c r="N30" s="16"/>
      <c r="O30" s="15"/>
      <c r="P30" s="435"/>
    </row>
    <row r="31" spans="1:16" ht="13.5" customHeight="1">
      <c r="A31" s="334"/>
      <c r="B31" s="301"/>
      <c r="C31" s="379"/>
      <c r="D31" s="25" t="s">
        <v>38</v>
      </c>
      <c r="E31" s="27">
        <f>F31</f>
        <v>155213.75</v>
      </c>
      <c r="F31" s="26">
        <f>J31+K31</f>
        <v>155213.75</v>
      </c>
      <c r="G31" s="81"/>
      <c r="H31" s="81"/>
      <c r="I31" s="190"/>
      <c r="J31" s="27">
        <f>J37</f>
        <v>11512.03</v>
      </c>
      <c r="K31" s="26">
        <f>K34</f>
        <v>143701.72</v>
      </c>
      <c r="L31" s="56"/>
      <c r="M31" s="18"/>
      <c r="N31" s="17"/>
      <c r="O31" s="18"/>
      <c r="P31" s="436"/>
    </row>
    <row r="32" spans="1:16" ht="14.25" customHeight="1">
      <c r="A32" s="336"/>
      <c r="B32" s="303"/>
      <c r="C32" s="380"/>
      <c r="D32" s="191" t="s">
        <v>39</v>
      </c>
      <c r="E32" s="59">
        <f>ROUND((E31/E30)*100,2)</f>
        <v>48.11</v>
      </c>
      <c r="F32" s="192">
        <f>ROUND((F31/F30)*100,2)</f>
        <v>48.11</v>
      </c>
      <c r="G32" s="193"/>
      <c r="H32" s="193"/>
      <c r="I32" s="194"/>
      <c r="J32" s="59">
        <f>ROUND((J31/J30)*100,2)</f>
        <v>25.3</v>
      </c>
      <c r="K32" s="192">
        <f>ROUND((K31/K30)*100,2)</f>
        <v>51.85</v>
      </c>
      <c r="L32" s="61"/>
      <c r="M32" s="20"/>
      <c r="N32" s="19"/>
      <c r="O32" s="20"/>
      <c r="P32" s="437"/>
    </row>
    <row r="33" spans="1:16" ht="16.5" customHeight="1">
      <c r="A33" s="305"/>
      <c r="B33" s="306" t="s">
        <v>43</v>
      </c>
      <c r="C33" s="307" t="s">
        <v>44</v>
      </c>
      <c r="D33" s="44" t="s">
        <v>37</v>
      </c>
      <c r="E33" s="195">
        <f>IF((F33+O33)&gt;0,(F33+O33)," ")</f>
        <v>277148</v>
      </c>
      <c r="F33" s="196">
        <f>IF((G33+J33+K33+L33+N33)&gt;0,(G33+J33+K33+L33+N33)," ")</f>
        <v>277148</v>
      </c>
      <c r="G33" s="195"/>
      <c r="H33" s="197"/>
      <c r="I33" s="198"/>
      <c r="J33" s="197"/>
      <c r="K33" s="199">
        <v>277148</v>
      </c>
      <c r="L33" s="200"/>
      <c r="M33" s="201"/>
      <c r="N33" s="202"/>
      <c r="O33" s="201"/>
      <c r="P33" s="438"/>
    </row>
    <row r="34" spans="1:16" ht="14.25" customHeight="1">
      <c r="A34" s="308"/>
      <c r="B34" s="309"/>
      <c r="C34" s="310"/>
      <c r="D34" s="33" t="s">
        <v>38</v>
      </c>
      <c r="E34" s="47">
        <f>F34</f>
        <v>143701.72</v>
      </c>
      <c r="F34" s="203">
        <f>K34</f>
        <v>143701.72</v>
      </c>
      <c r="G34" s="137"/>
      <c r="H34" s="46"/>
      <c r="I34" s="136"/>
      <c r="J34" s="46"/>
      <c r="K34" s="204">
        <v>143701.72</v>
      </c>
      <c r="L34" s="205"/>
      <c r="M34" s="22"/>
      <c r="N34" s="21"/>
      <c r="O34" s="22"/>
      <c r="P34" s="439"/>
    </row>
    <row r="35" spans="1:16" ht="13.5" customHeight="1">
      <c r="A35" s="308"/>
      <c r="B35" s="311"/>
      <c r="C35" s="312"/>
      <c r="D35" s="118" t="s">
        <v>39</v>
      </c>
      <c r="E35" s="206">
        <f>ROUND((E34/E33)*100,2)</f>
        <v>51.85</v>
      </c>
      <c r="F35" s="49">
        <f>ROUND((F34/F33)*100,2)</f>
        <v>51.85</v>
      </c>
      <c r="G35" s="207"/>
      <c r="H35" s="208"/>
      <c r="I35" s="209"/>
      <c r="J35" s="208"/>
      <c r="K35" s="187">
        <f>ROUND((K34/K33)*100,2)</f>
        <v>51.85</v>
      </c>
      <c r="L35" s="210"/>
      <c r="M35" s="211"/>
      <c r="N35" s="212"/>
      <c r="O35" s="211"/>
      <c r="P35" s="440"/>
    </row>
    <row r="36" spans="1:16" ht="15" customHeight="1">
      <c r="A36" s="308"/>
      <c r="B36" s="309" t="s">
        <v>45</v>
      </c>
      <c r="C36" s="310" t="s">
        <v>46</v>
      </c>
      <c r="D36" s="213" t="s">
        <v>37</v>
      </c>
      <c r="E36" s="214">
        <f>IF((F36+O36)&gt;0,(F36+O36)," ")</f>
        <v>45495</v>
      </c>
      <c r="F36" s="215">
        <f>IF((G36+J36+K36+L36+N36)&gt;0,(G36+J36+K36+L36+N36)," ")</f>
        <v>45495</v>
      </c>
      <c r="G36" s="137"/>
      <c r="H36" s="46"/>
      <c r="I36" s="136"/>
      <c r="J36" s="216">
        <v>45495</v>
      </c>
      <c r="K36" s="136"/>
      <c r="L36" s="205"/>
      <c r="M36" s="22"/>
      <c r="N36" s="21"/>
      <c r="O36" s="22"/>
      <c r="P36" s="439"/>
    </row>
    <row r="37" spans="1:16" ht="15" customHeight="1">
      <c r="A37" s="308"/>
      <c r="B37" s="313"/>
      <c r="C37" s="310"/>
      <c r="D37" s="33" t="s">
        <v>38</v>
      </c>
      <c r="E37" s="47">
        <f>F37</f>
        <v>11512.03</v>
      </c>
      <c r="F37" s="203">
        <f>J37</f>
        <v>11512.03</v>
      </c>
      <c r="G37" s="137"/>
      <c r="H37" s="46"/>
      <c r="I37" s="136"/>
      <c r="J37" s="48">
        <v>11512.03</v>
      </c>
      <c r="K37" s="136"/>
      <c r="L37" s="205"/>
      <c r="M37" s="22"/>
      <c r="N37" s="21"/>
      <c r="O37" s="22"/>
      <c r="P37" s="439"/>
    </row>
    <row r="38" spans="1:16" ht="15.75" customHeight="1">
      <c r="A38" s="308"/>
      <c r="B38" s="313"/>
      <c r="C38" s="310"/>
      <c r="D38" s="33" t="s">
        <v>39</v>
      </c>
      <c r="E38" s="203">
        <f>ROUND((E37/E36)*100,2)</f>
        <v>25.3</v>
      </c>
      <c r="F38" s="479">
        <f>ROUND((F37/F36)*100,2)</f>
        <v>25.3</v>
      </c>
      <c r="G38" s="137"/>
      <c r="H38" s="46"/>
      <c r="I38" s="136"/>
      <c r="J38" s="48">
        <f>ROUND((J37/J36)*100,2)</f>
        <v>25.3</v>
      </c>
      <c r="K38" s="136"/>
      <c r="L38" s="205"/>
      <c r="M38" s="22"/>
      <c r="N38" s="21"/>
      <c r="O38" s="22"/>
      <c r="P38" s="439"/>
    </row>
    <row r="39" spans="1:16" ht="15.75" customHeight="1">
      <c r="A39" s="565">
        <v>150</v>
      </c>
      <c r="B39" s="481"/>
      <c r="C39" s="383" t="s">
        <v>202</v>
      </c>
      <c r="D39" s="482" t="s">
        <v>37</v>
      </c>
      <c r="E39" s="402">
        <f>F39</f>
        <v>56731</v>
      </c>
      <c r="F39" s="502">
        <f>L39</f>
        <v>56731</v>
      </c>
      <c r="G39" s="483"/>
      <c r="H39" s="484"/>
      <c r="I39" s="485"/>
      <c r="J39" s="486"/>
      <c r="K39" s="487"/>
      <c r="L39" s="387">
        <v>56731</v>
      </c>
      <c r="M39" s="400"/>
      <c r="N39" s="499"/>
      <c r="O39" s="400"/>
      <c r="P39" s="566"/>
    </row>
    <row r="40" spans="1:16" ht="15.75" customHeight="1">
      <c r="A40" s="567" t="s">
        <v>0</v>
      </c>
      <c r="B40" s="382" t="s">
        <v>200</v>
      </c>
      <c r="C40" s="699" t="s">
        <v>201</v>
      </c>
      <c r="D40" s="390" t="s">
        <v>38</v>
      </c>
      <c r="E40" s="392">
        <f>F40</f>
        <v>36061.66</v>
      </c>
      <c r="F40" s="488">
        <f>L40</f>
        <v>36061.66</v>
      </c>
      <c r="G40" s="489"/>
      <c r="H40" s="490"/>
      <c r="I40" s="491"/>
      <c r="J40" s="394"/>
      <c r="K40" s="492"/>
      <c r="L40" s="393">
        <v>36061.66</v>
      </c>
      <c r="M40" s="405"/>
      <c r="N40" s="500"/>
      <c r="O40" s="405"/>
      <c r="P40" s="568"/>
    </row>
    <row r="41" spans="1:16" ht="15.75" customHeight="1">
      <c r="A41" s="569"/>
      <c r="B41" s="493"/>
      <c r="C41" s="700"/>
      <c r="D41" s="494" t="s">
        <v>39</v>
      </c>
      <c r="E41" s="408">
        <f>ROUND((E40/E39)*100,2)</f>
        <v>63.57</v>
      </c>
      <c r="F41" s="408">
        <f>ROUND((F40/F39)*100,2)</f>
        <v>63.57</v>
      </c>
      <c r="G41" s="495"/>
      <c r="H41" s="496"/>
      <c r="I41" s="497"/>
      <c r="J41" s="397"/>
      <c r="K41" s="498"/>
      <c r="L41" s="408">
        <f>ROUND((L40/L39)*100,2)</f>
        <v>63.57</v>
      </c>
      <c r="M41" s="409"/>
      <c r="N41" s="501"/>
      <c r="O41" s="409"/>
      <c r="P41" s="570"/>
    </row>
    <row r="42" spans="1:16" ht="15.75" customHeight="1">
      <c r="A42" s="381">
        <v>600</v>
      </c>
      <c r="B42" s="382" t="s">
        <v>0</v>
      </c>
      <c r="C42" s="480" t="s">
        <v>189</v>
      </c>
      <c r="D42" s="384" t="s">
        <v>37</v>
      </c>
      <c r="E42" s="385">
        <f>IF((F42+O42)&gt;0,(F42+O42)," ")</f>
        <v>5992176</v>
      </c>
      <c r="F42" s="386">
        <f>IF((G42+K42+L42+N42)&gt;0,(G42+K42+L42+N42)," ")</f>
        <v>2832176</v>
      </c>
      <c r="G42" s="387">
        <f>IF((H42+I42)&gt;0,(H42+I42)," ")</f>
        <v>2816596</v>
      </c>
      <c r="H42" s="388">
        <v>786784</v>
      </c>
      <c r="I42" s="398">
        <v>2029812</v>
      </c>
      <c r="J42" s="388" t="s">
        <v>0</v>
      </c>
      <c r="K42" s="399">
        <v>15580</v>
      </c>
      <c r="L42" s="400"/>
      <c r="M42" s="400"/>
      <c r="N42" s="401"/>
      <c r="O42" s="402">
        <f>P42</f>
        <v>3160000</v>
      </c>
      <c r="P42" s="441">
        <v>3160000</v>
      </c>
    </row>
    <row r="43" spans="1:16" ht="15" customHeight="1">
      <c r="A43" s="389"/>
      <c r="B43" s="382" t="s">
        <v>47</v>
      </c>
      <c r="C43" s="680" t="s">
        <v>48</v>
      </c>
      <c r="D43" s="390" t="s">
        <v>38</v>
      </c>
      <c r="E43" s="391">
        <f>F43+O43</f>
        <v>1476935.51</v>
      </c>
      <c r="F43" s="392">
        <f>G43+K43</f>
        <v>1458387.51</v>
      </c>
      <c r="G43" s="393">
        <f>H43+I43</f>
        <v>1454790.21</v>
      </c>
      <c r="H43" s="394">
        <v>392851.28</v>
      </c>
      <c r="I43" s="403">
        <v>1061938.93</v>
      </c>
      <c r="J43" s="394" t="s">
        <v>0</v>
      </c>
      <c r="K43" s="404">
        <v>3597.3</v>
      </c>
      <c r="L43" s="405"/>
      <c r="M43" s="405"/>
      <c r="N43" s="406"/>
      <c r="O43" s="392">
        <f>P43</f>
        <v>18548</v>
      </c>
      <c r="P43" s="442">
        <v>18548</v>
      </c>
    </row>
    <row r="44" spans="1:16" ht="16.5" customHeight="1">
      <c r="A44" s="389"/>
      <c r="B44" s="395"/>
      <c r="C44" s="634"/>
      <c r="D44" s="390" t="s">
        <v>39</v>
      </c>
      <c r="E44" s="391">
        <f aca="true" t="shared" si="0" ref="E44:K44">ROUND((E43/E42)*100,2)</f>
        <v>24.65</v>
      </c>
      <c r="F44" s="392">
        <f t="shared" si="0"/>
        <v>51.49</v>
      </c>
      <c r="G44" s="396">
        <f t="shared" si="0"/>
        <v>51.65</v>
      </c>
      <c r="H44" s="397">
        <f t="shared" si="0"/>
        <v>49.93</v>
      </c>
      <c r="I44" s="407">
        <f t="shared" si="0"/>
        <v>52.32</v>
      </c>
      <c r="J44" s="397" t="s">
        <v>0</v>
      </c>
      <c r="K44" s="408">
        <f t="shared" si="0"/>
        <v>23.09</v>
      </c>
      <c r="L44" s="409"/>
      <c r="M44" s="409"/>
      <c r="N44" s="410"/>
      <c r="O44" s="411">
        <f>ROUND((O43/O42)*100,2)</f>
        <v>0.59</v>
      </c>
      <c r="P44" s="443">
        <f>ROUND((P43/P42)*100,2)</f>
        <v>0.59</v>
      </c>
    </row>
    <row r="45" spans="1:16" ht="16.5" customHeight="1">
      <c r="A45" s="315">
        <v>630</v>
      </c>
      <c r="B45" s="299"/>
      <c r="C45" s="378" t="s">
        <v>49</v>
      </c>
      <c r="D45" s="23" t="s">
        <v>37</v>
      </c>
      <c r="E45" s="14">
        <f>IF((F45+O45)&gt;0,(F45+O45)," ")</f>
        <v>21400</v>
      </c>
      <c r="F45" s="24">
        <f>IF((G45+J45+K45+L45+N45)&gt;0,(G45+J45+K45+L45+N45)," ")</f>
        <v>21400</v>
      </c>
      <c r="G45" s="151">
        <f>IF((I45)&gt;0,(I45)," ")</f>
        <v>8200</v>
      </c>
      <c r="H45" s="24" t="s">
        <v>0</v>
      </c>
      <c r="I45" s="24">
        <f>I51</f>
        <v>8200</v>
      </c>
      <c r="J45" s="24">
        <f>J48+J51</f>
        <v>13200</v>
      </c>
      <c r="K45" s="15"/>
      <c r="L45" s="15"/>
      <c r="M45" s="15"/>
      <c r="N45" s="16"/>
      <c r="O45" s="15"/>
      <c r="P45" s="435"/>
    </row>
    <row r="46" spans="1:16" ht="14.25" customHeight="1">
      <c r="A46" s="298"/>
      <c r="B46" s="301"/>
      <c r="C46" s="379"/>
      <c r="D46" s="25" t="s">
        <v>38</v>
      </c>
      <c r="E46" s="26">
        <f>E49+E52</f>
        <v>13428.02</v>
      </c>
      <c r="F46" s="27">
        <f>F49+F52</f>
        <v>13428.02</v>
      </c>
      <c r="G46" s="159">
        <f>I46</f>
        <v>1828.02</v>
      </c>
      <c r="H46" s="27" t="str">
        <f>H52</f>
        <v> </v>
      </c>
      <c r="I46" s="27">
        <f>I52</f>
        <v>1828.02</v>
      </c>
      <c r="J46" s="27">
        <f>J49+J52</f>
        <v>11600</v>
      </c>
      <c r="K46" s="18"/>
      <c r="L46" s="18"/>
      <c r="M46" s="18"/>
      <c r="N46" s="17"/>
      <c r="O46" s="18"/>
      <c r="P46" s="436"/>
    </row>
    <row r="47" spans="1:16" ht="14.25" customHeight="1">
      <c r="A47" s="302"/>
      <c r="B47" s="303"/>
      <c r="C47" s="380"/>
      <c r="D47" s="28" t="s">
        <v>39</v>
      </c>
      <c r="E47" s="26">
        <f aca="true" t="shared" si="1" ref="E47:J47">ROUND((E46/E45)*100,2)</f>
        <v>62.75</v>
      </c>
      <c r="F47" s="27">
        <f t="shared" si="1"/>
        <v>62.75</v>
      </c>
      <c r="G47" s="27">
        <f t="shared" si="1"/>
        <v>22.29</v>
      </c>
      <c r="H47" s="27" t="s">
        <v>0</v>
      </c>
      <c r="I47" s="27">
        <f t="shared" si="1"/>
        <v>22.29</v>
      </c>
      <c r="J47" s="27">
        <f t="shared" si="1"/>
        <v>87.88</v>
      </c>
      <c r="K47" s="20"/>
      <c r="L47" s="20"/>
      <c r="M47" s="20"/>
      <c r="N47" s="19"/>
      <c r="O47" s="20"/>
      <c r="P47" s="437"/>
    </row>
    <row r="48" spans="1:16" ht="17.25" customHeight="1">
      <c r="A48" s="316"/>
      <c r="B48" s="306" t="s">
        <v>50</v>
      </c>
      <c r="C48" s="638" t="s">
        <v>51</v>
      </c>
      <c r="D48" s="213" t="s">
        <v>37</v>
      </c>
      <c r="E48" s="217">
        <f>F48</f>
        <v>9500</v>
      </c>
      <c r="F48" s="29">
        <f>J48</f>
        <v>9500</v>
      </c>
      <c r="G48" s="218"/>
      <c r="H48" s="29"/>
      <c r="I48" s="30"/>
      <c r="J48" s="29">
        <v>9500</v>
      </c>
      <c r="K48" s="31"/>
      <c r="L48" s="31"/>
      <c r="M48" s="31"/>
      <c r="N48" s="32"/>
      <c r="O48" s="31"/>
      <c r="P48" s="444"/>
    </row>
    <row r="49" spans="1:16" ht="14.25" customHeight="1">
      <c r="A49" s="317"/>
      <c r="B49" s="309"/>
      <c r="C49" s="631"/>
      <c r="D49" s="33" t="s">
        <v>38</v>
      </c>
      <c r="E49" s="219">
        <f>F49</f>
        <v>7900</v>
      </c>
      <c r="F49" s="34">
        <f>J49</f>
        <v>7900</v>
      </c>
      <c r="G49" s="214"/>
      <c r="H49" s="35"/>
      <c r="I49" s="36"/>
      <c r="J49" s="34">
        <v>7900</v>
      </c>
      <c r="K49" s="37"/>
      <c r="L49" s="37"/>
      <c r="M49" s="37"/>
      <c r="N49" s="38"/>
      <c r="O49" s="37"/>
      <c r="P49" s="445"/>
    </row>
    <row r="50" spans="1:16" ht="12.75" customHeight="1">
      <c r="A50" s="317"/>
      <c r="B50" s="311"/>
      <c r="C50" s="319"/>
      <c r="D50" s="33" t="s">
        <v>39</v>
      </c>
      <c r="E50" s="39">
        <f>ROUND((E49/E48)*100,2)</f>
        <v>83.16</v>
      </c>
      <c r="F50" s="220">
        <f>ROUND((F49/F48)*100,2)</f>
        <v>83.16</v>
      </c>
      <c r="G50" s="221"/>
      <c r="H50" s="40"/>
      <c r="I50" s="41"/>
      <c r="J50" s="39">
        <f>ROUND((J49/J48)*100,2)</f>
        <v>83.16</v>
      </c>
      <c r="K50" s="42"/>
      <c r="L50" s="42"/>
      <c r="M50" s="42"/>
      <c r="N50" s="43"/>
      <c r="O50" s="42"/>
      <c r="P50" s="446"/>
    </row>
    <row r="51" spans="1:16" ht="13.5" customHeight="1">
      <c r="A51" s="308"/>
      <c r="B51" s="306" t="s">
        <v>52</v>
      </c>
      <c r="C51" s="310" t="s">
        <v>53</v>
      </c>
      <c r="D51" s="44" t="s">
        <v>37</v>
      </c>
      <c r="E51" s="214">
        <f>IF((F51+O51)&gt;0,(F51+O51)," ")</f>
        <v>11900</v>
      </c>
      <c r="F51" s="222">
        <f>IF((G51+J51+K51+L51+N51)&gt;0,(G51+J51+K51+L51+N51)," ")</f>
        <v>11900</v>
      </c>
      <c r="G51" s="214">
        <f>IF((I51)&gt;0,(I51)," ")</f>
        <v>8200</v>
      </c>
      <c r="H51" s="45" t="s">
        <v>0</v>
      </c>
      <c r="I51" s="45">
        <v>8200</v>
      </c>
      <c r="J51" s="147">
        <v>3700</v>
      </c>
      <c r="K51" s="46"/>
      <c r="L51" s="22"/>
      <c r="M51" s="22"/>
      <c r="N51" s="21"/>
      <c r="O51" s="22"/>
      <c r="P51" s="439"/>
    </row>
    <row r="52" spans="1:16" ht="15" customHeight="1">
      <c r="A52" s="308"/>
      <c r="B52" s="313"/>
      <c r="C52" s="310"/>
      <c r="D52" s="33" t="s">
        <v>38</v>
      </c>
      <c r="E52" s="47">
        <f>F52</f>
        <v>5528.02</v>
      </c>
      <c r="F52" s="203">
        <f>G52+J52</f>
        <v>5528.02</v>
      </c>
      <c r="G52" s="47">
        <f>I52</f>
        <v>1828.02</v>
      </c>
      <c r="H52" s="48" t="s">
        <v>0</v>
      </c>
      <c r="I52" s="48">
        <v>1828.02</v>
      </c>
      <c r="J52" s="148">
        <v>3700</v>
      </c>
      <c r="K52" s="46"/>
      <c r="L52" s="22"/>
      <c r="M52" s="22"/>
      <c r="N52" s="21"/>
      <c r="O52" s="22"/>
      <c r="P52" s="439"/>
    </row>
    <row r="53" spans="1:16" ht="14.25" customHeight="1">
      <c r="A53" s="308"/>
      <c r="B53" s="314"/>
      <c r="C53" s="310"/>
      <c r="D53" s="33" t="s">
        <v>39</v>
      </c>
      <c r="E53" s="47">
        <f aca="true" t="shared" si="2" ref="E53:J53">ROUND((E52/E51)*100,2)</f>
        <v>46.45</v>
      </c>
      <c r="F53" s="49">
        <f t="shared" si="2"/>
        <v>46.45</v>
      </c>
      <c r="G53" s="47">
        <f t="shared" si="2"/>
        <v>22.29</v>
      </c>
      <c r="H53" s="49" t="s">
        <v>0</v>
      </c>
      <c r="I53" s="49">
        <f t="shared" si="2"/>
        <v>22.29</v>
      </c>
      <c r="J53" s="47">
        <f t="shared" si="2"/>
        <v>100</v>
      </c>
      <c r="K53" s="46"/>
      <c r="L53" s="22"/>
      <c r="M53" s="22"/>
      <c r="N53" s="21"/>
      <c r="O53" s="22"/>
      <c r="P53" s="439"/>
    </row>
    <row r="54" spans="1:16" ht="18" customHeight="1">
      <c r="A54" s="315">
        <v>700</v>
      </c>
      <c r="B54" s="299"/>
      <c r="C54" s="412" t="s">
        <v>54</v>
      </c>
      <c r="D54" s="50" t="s">
        <v>37</v>
      </c>
      <c r="E54" s="24">
        <f>IF((F54+O54)&gt;0,(F54+O54)," ")</f>
        <v>262100</v>
      </c>
      <c r="F54" s="14">
        <f>IF((G54+J54+K54+L54+N54)&gt;0,(G54+J54+K54+L54+N54)," ")</f>
        <v>222100</v>
      </c>
      <c r="G54" s="24">
        <f>IF((I54)&gt;0,(I54)," ")</f>
        <v>222100</v>
      </c>
      <c r="H54" s="14" t="s">
        <v>0</v>
      </c>
      <c r="I54" s="24">
        <v>222100</v>
      </c>
      <c r="J54" s="51"/>
      <c r="K54" s="52"/>
      <c r="L54" s="15"/>
      <c r="M54" s="15"/>
      <c r="N54" s="16"/>
      <c r="O54" s="24">
        <f>P54</f>
        <v>40000</v>
      </c>
      <c r="P54" s="447">
        <v>40000</v>
      </c>
    </row>
    <row r="55" spans="1:16" ht="13.5" customHeight="1">
      <c r="A55" s="298"/>
      <c r="B55" s="320" t="s">
        <v>55</v>
      </c>
      <c r="C55" s="640" t="s">
        <v>56</v>
      </c>
      <c r="D55" s="54" t="s">
        <v>38</v>
      </c>
      <c r="E55" s="27">
        <f>F55+O55</f>
        <v>139017.13</v>
      </c>
      <c r="F55" s="26">
        <f>G55</f>
        <v>120017.13</v>
      </c>
      <c r="G55" s="27">
        <f>I55</f>
        <v>120017.13</v>
      </c>
      <c r="H55" s="26" t="s">
        <v>0</v>
      </c>
      <c r="I55" s="27">
        <v>120017.13</v>
      </c>
      <c r="J55" s="55"/>
      <c r="K55" s="56"/>
      <c r="L55" s="18"/>
      <c r="M55" s="18"/>
      <c r="N55" s="17"/>
      <c r="O55" s="27">
        <f>P55</f>
        <v>19000</v>
      </c>
      <c r="P55" s="448">
        <v>19000</v>
      </c>
    </row>
    <row r="56" spans="1:16" ht="16.5" customHeight="1" thickBot="1">
      <c r="A56" s="617"/>
      <c r="B56" s="710"/>
      <c r="C56" s="711"/>
      <c r="D56" s="712" t="s">
        <v>39</v>
      </c>
      <c r="E56" s="535">
        <f>ROUND((E55/E54)*100,2)</f>
        <v>53.04</v>
      </c>
      <c r="F56" s="535">
        <f>ROUND((F55/F54)*100,2)</f>
        <v>54.04</v>
      </c>
      <c r="G56" s="535">
        <f>ROUND((G55/G54)*100,2)</f>
        <v>54.04</v>
      </c>
      <c r="H56" s="535" t="s">
        <v>0</v>
      </c>
      <c r="I56" s="535">
        <f>ROUND((I55/I54)*100,2)</f>
        <v>54.04</v>
      </c>
      <c r="J56" s="713"/>
      <c r="K56" s="714"/>
      <c r="L56" s="715"/>
      <c r="M56" s="715"/>
      <c r="N56" s="716"/>
      <c r="O56" s="535">
        <f>ROUND((O55/O54)*100,2)</f>
        <v>47.5</v>
      </c>
      <c r="P56" s="538">
        <f>ROUND((P55/P54)*100,2)</f>
        <v>47.5</v>
      </c>
    </row>
    <row r="57" spans="1:16" ht="18" customHeight="1" thickBot="1">
      <c r="A57" s="587">
        <v>1</v>
      </c>
      <c r="B57" s="588" t="s">
        <v>33</v>
      </c>
      <c r="C57" s="589">
        <v>3</v>
      </c>
      <c r="D57" s="590">
        <v>4</v>
      </c>
      <c r="E57" s="591">
        <v>5</v>
      </c>
      <c r="F57" s="592">
        <v>6</v>
      </c>
      <c r="G57" s="591">
        <v>7</v>
      </c>
      <c r="H57" s="592">
        <v>8</v>
      </c>
      <c r="I57" s="591">
        <v>9</v>
      </c>
      <c r="J57" s="592">
        <v>10</v>
      </c>
      <c r="K57" s="591">
        <v>11</v>
      </c>
      <c r="L57" s="592">
        <v>12</v>
      </c>
      <c r="M57" s="592">
        <v>13</v>
      </c>
      <c r="N57" s="591">
        <v>14</v>
      </c>
      <c r="O57" s="592">
        <v>15</v>
      </c>
      <c r="P57" s="593">
        <v>16</v>
      </c>
    </row>
    <row r="58" spans="1:16" ht="17.25" customHeight="1">
      <c r="A58" s="616">
        <v>710</v>
      </c>
      <c r="B58" s="717"/>
      <c r="C58" s="718" t="s">
        <v>57</v>
      </c>
      <c r="D58" s="719" t="s">
        <v>37</v>
      </c>
      <c r="E58" s="720">
        <f>IF((F58+O58)&gt;0,(F58+O58)," ")</f>
        <v>846900</v>
      </c>
      <c r="F58" s="270">
        <f>IF((G58+K58)&gt;0,(G58+K58)," ")</f>
        <v>820900</v>
      </c>
      <c r="G58" s="721">
        <f>IF((H58+I58)&gt;0,(H58+I58)," ")</f>
        <v>820350</v>
      </c>
      <c r="H58" s="270">
        <f>H67+H70+H73</f>
        <v>296529</v>
      </c>
      <c r="I58" s="720">
        <f>I67+I70+I73+I64+I61</f>
        <v>523821</v>
      </c>
      <c r="J58" s="270"/>
      <c r="K58" s="720">
        <f>K73</f>
        <v>550</v>
      </c>
      <c r="L58" s="722"/>
      <c r="M58" s="722"/>
      <c r="N58" s="723"/>
      <c r="O58" s="270">
        <f>P58</f>
        <v>26000</v>
      </c>
      <c r="P58" s="724">
        <f>P64</f>
        <v>26000</v>
      </c>
    </row>
    <row r="59" spans="1:16" ht="15" customHeight="1">
      <c r="A59" s="298"/>
      <c r="B59" s="301"/>
      <c r="C59" s="619"/>
      <c r="D59" s="25" t="s">
        <v>38</v>
      </c>
      <c r="E59" s="26">
        <f>F59+O59</f>
        <v>258048.55</v>
      </c>
      <c r="F59" s="27">
        <f>G59+K59</f>
        <v>232170.55</v>
      </c>
      <c r="G59" s="159">
        <f>H59+I59</f>
        <v>231895.55</v>
      </c>
      <c r="H59" s="27">
        <f>H74</f>
        <v>135167.18</v>
      </c>
      <c r="I59" s="26">
        <f>I62+I65+I68+I71+I74</f>
        <v>96728.37</v>
      </c>
      <c r="J59" s="81"/>
      <c r="K59" s="26">
        <f>K74</f>
        <v>275</v>
      </c>
      <c r="L59" s="18"/>
      <c r="M59" s="18"/>
      <c r="N59" s="17"/>
      <c r="O59" s="27">
        <f>P59</f>
        <v>25878</v>
      </c>
      <c r="P59" s="448">
        <f>P65</f>
        <v>25878</v>
      </c>
    </row>
    <row r="60" spans="1:16" ht="13.5" customHeight="1">
      <c r="A60" s="302"/>
      <c r="B60" s="303"/>
      <c r="C60" s="304"/>
      <c r="D60" s="28" t="s">
        <v>39</v>
      </c>
      <c r="E60" s="192">
        <f>ROUND((E59/E58)*100,2)</f>
        <v>30.47</v>
      </c>
      <c r="F60" s="59">
        <f>ROUND((F59/F58)*100,2)</f>
        <v>28.28</v>
      </c>
      <c r="G60" s="59">
        <f>ROUND((G59/G58)*100,2)</f>
        <v>28.27</v>
      </c>
      <c r="H60" s="59">
        <f>ROUND((H59/H58)*100,2)</f>
        <v>45.58</v>
      </c>
      <c r="I60" s="59">
        <f>ROUND((I59/I58)*100,2)</f>
        <v>18.47</v>
      </c>
      <c r="J60" s="59"/>
      <c r="K60" s="59">
        <f>ROUND((K59/K58)*100,2)</f>
        <v>50</v>
      </c>
      <c r="L60" s="20"/>
      <c r="M60" s="20"/>
      <c r="N60" s="19"/>
      <c r="O60" s="59">
        <f>ROUND((O59/O58)*100,2)</f>
        <v>99.53</v>
      </c>
      <c r="P60" s="449">
        <f>ROUND((P59/P58)*100,2)</f>
        <v>99.53</v>
      </c>
    </row>
    <row r="61" spans="1:16" ht="16.5" customHeight="1">
      <c r="A61" s="725"/>
      <c r="B61" s="596"/>
      <c r="C61" s="503"/>
      <c r="D61" s="520" t="s">
        <v>37</v>
      </c>
      <c r="E61" s="521">
        <f>F61</f>
        <v>13600</v>
      </c>
      <c r="F61" s="522">
        <f>G61</f>
        <v>13600</v>
      </c>
      <c r="G61" s="523">
        <f>I61</f>
        <v>13600</v>
      </c>
      <c r="H61" s="522"/>
      <c r="I61" s="522">
        <v>13600</v>
      </c>
      <c r="J61" s="522"/>
      <c r="K61" s="511"/>
      <c r="L61" s="515"/>
      <c r="M61" s="515"/>
      <c r="N61" s="516"/>
      <c r="O61" s="509"/>
      <c r="P61" s="571"/>
    </row>
    <row r="62" spans="1:16" ht="15" customHeight="1">
      <c r="A62" s="726"/>
      <c r="B62" s="597" t="s">
        <v>203</v>
      </c>
      <c r="C62" s="519" t="s">
        <v>204</v>
      </c>
      <c r="D62" s="504" t="s">
        <v>38</v>
      </c>
      <c r="E62" s="505">
        <f>F62</f>
        <v>0</v>
      </c>
      <c r="F62" s="506">
        <f>G62</f>
        <v>0</v>
      </c>
      <c r="G62" s="512">
        <f>I62</f>
        <v>0</v>
      </c>
      <c r="H62" s="506"/>
      <c r="I62" s="506">
        <v>0</v>
      </c>
      <c r="J62" s="506"/>
      <c r="K62" s="513"/>
      <c r="L62" s="507"/>
      <c r="M62" s="507"/>
      <c r="N62" s="508"/>
      <c r="O62" s="506"/>
      <c r="P62" s="572"/>
    </row>
    <row r="63" spans="1:16" ht="15.75" customHeight="1">
      <c r="A63" s="726"/>
      <c r="B63" s="596"/>
      <c r="C63" s="503"/>
      <c r="D63" s="504" t="s">
        <v>39</v>
      </c>
      <c r="E63" s="105">
        <f>ROUND((E62/E61)*100,2)</f>
        <v>0</v>
      </c>
      <c r="F63" s="105">
        <f>ROUND((F62/F61)*100,2)</f>
        <v>0</v>
      </c>
      <c r="G63" s="105">
        <f>ROUND((G62/G61)*100,2)</f>
        <v>0</v>
      </c>
      <c r="H63" s="510"/>
      <c r="I63" s="106">
        <f>ROUND((I62/I61)*100,2)</f>
        <v>0</v>
      </c>
      <c r="J63" s="510"/>
      <c r="K63" s="514"/>
      <c r="L63" s="517"/>
      <c r="M63" s="517"/>
      <c r="N63" s="518"/>
      <c r="O63" s="510"/>
      <c r="P63" s="573"/>
    </row>
    <row r="64" spans="1:16" ht="17.25" customHeight="1">
      <c r="A64" s="727"/>
      <c r="B64" s="598" t="s">
        <v>59</v>
      </c>
      <c r="C64" s="686" t="s">
        <v>58</v>
      </c>
      <c r="D64" s="75" t="s">
        <v>37</v>
      </c>
      <c r="E64" s="223">
        <f>F64+O64</f>
        <v>300000</v>
      </c>
      <c r="F64" s="76">
        <f>G64</f>
        <v>274000</v>
      </c>
      <c r="G64" s="223">
        <f>I64</f>
        <v>274000</v>
      </c>
      <c r="H64" s="72"/>
      <c r="I64" s="62">
        <v>274000</v>
      </c>
      <c r="J64" s="72"/>
      <c r="K64" s="71"/>
      <c r="L64" s="64"/>
      <c r="M64" s="64"/>
      <c r="N64" s="65"/>
      <c r="O64" s="63">
        <f>P64</f>
        <v>26000</v>
      </c>
      <c r="P64" s="450">
        <v>26000</v>
      </c>
    </row>
    <row r="65" spans="1:16" ht="14.25" customHeight="1">
      <c r="A65" s="727"/>
      <c r="B65" s="599" t="s">
        <v>0</v>
      </c>
      <c r="C65" s="687"/>
      <c r="D65" s="70" t="s">
        <v>38</v>
      </c>
      <c r="E65" s="224">
        <f>F65+O65</f>
        <v>105277.93</v>
      </c>
      <c r="F65" s="72">
        <f>G65</f>
        <v>79399.93</v>
      </c>
      <c r="G65" s="224">
        <f>I65</f>
        <v>79399.93</v>
      </c>
      <c r="H65" s="72"/>
      <c r="I65" s="71">
        <v>79399.93</v>
      </c>
      <c r="J65" s="72"/>
      <c r="K65" s="71"/>
      <c r="L65" s="64"/>
      <c r="M65" s="64"/>
      <c r="N65" s="65"/>
      <c r="O65" s="72">
        <f>P65</f>
        <v>25878</v>
      </c>
      <c r="P65" s="451">
        <v>25878</v>
      </c>
    </row>
    <row r="66" spans="1:16" ht="15.75" customHeight="1">
      <c r="A66" s="727"/>
      <c r="B66" s="600"/>
      <c r="C66" s="687"/>
      <c r="D66" s="70" t="s">
        <v>39</v>
      </c>
      <c r="E66" s="105">
        <f>ROUND((E65/E64)*100,2)</f>
        <v>35.09</v>
      </c>
      <c r="F66" s="105">
        <f>ROUND((F65/F64)*100,2)</f>
        <v>28.98</v>
      </c>
      <c r="G66" s="105">
        <f>ROUND((G65/G64)*100,2)</f>
        <v>28.98</v>
      </c>
      <c r="H66" s="72"/>
      <c r="I66" s="105">
        <f>ROUND((I65/I64)*100,2)</f>
        <v>28.98</v>
      </c>
      <c r="J66" s="72"/>
      <c r="K66" s="71"/>
      <c r="L66" s="64"/>
      <c r="M66" s="64"/>
      <c r="N66" s="65"/>
      <c r="O66" s="105">
        <f>ROUND((O65/O64)*100,2)</f>
        <v>99.53</v>
      </c>
      <c r="P66" s="456">
        <f>ROUND((P65/P64)*100,2)</f>
        <v>99.53</v>
      </c>
    </row>
    <row r="67" spans="1:16" ht="16.5" customHeight="1">
      <c r="A67" s="338"/>
      <c r="B67" s="329" t="s">
        <v>60</v>
      </c>
      <c r="C67" s="681" t="s">
        <v>61</v>
      </c>
      <c r="D67" s="82" t="s">
        <v>37</v>
      </c>
      <c r="E67" s="114">
        <f>IF((F67+O67)&gt;0,(F67+O67)," ")</f>
        <v>188300</v>
      </c>
      <c r="F67" s="98">
        <f>IF((G67+J67+K67+L67+N67)&gt;0,(G67+J67+K67+L67+N67)," ")</f>
        <v>188300</v>
      </c>
      <c r="G67" s="269">
        <f>IF((H67+I67)&gt;0,(H67+I67)," ")</f>
        <v>188300</v>
      </c>
      <c r="H67" s="226"/>
      <c r="I67" s="227">
        <v>188300</v>
      </c>
      <c r="J67" s="228"/>
      <c r="K67" s="229"/>
      <c r="L67" s="85"/>
      <c r="M67" s="85"/>
      <c r="N67" s="86"/>
      <c r="O67" s="85"/>
      <c r="P67" s="452"/>
    </row>
    <row r="68" spans="1:16" ht="15" customHeight="1">
      <c r="A68" s="338"/>
      <c r="B68" s="326"/>
      <c r="C68" s="682"/>
      <c r="D68" s="87" t="s">
        <v>38</v>
      </c>
      <c r="E68" s="115">
        <f>F68</f>
        <v>0</v>
      </c>
      <c r="F68" s="105">
        <f>G68</f>
        <v>0</v>
      </c>
      <c r="G68" s="144">
        <f>I68</f>
        <v>0</v>
      </c>
      <c r="H68" s="230"/>
      <c r="I68" s="231">
        <v>0</v>
      </c>
      <c r="J68" s="230"/>
      <c r="K68" s="231"/>
      <c r="L68" s="90"/>
      <c r="M68" s="90"/>
      <c r="N68" s="91"/>
      <c r="O68" s="90"/>
      <c r="P68" s="453"/>
    </row>
    <row r="69" spans="1:16" ht="17.25" customHeight="1">
      <c r="A69" s="338"/>
      <c r="B69" s="327"/>
      <c r="C69" s="328"/>
      <c r="D69" s="92" t="s">
        <v>39</v>
      </c>
      <c r="E69" s="125">
        <f>ROUND((E68/E67)*100,2)</f>
        <v>0</v>
      </c>
      <c r="F69" s="106">
        <f>ROUND((F68/F67)*100,2)</f>
        <v>0</v>
      </c>
      <c r="G69" s="106">
        <f>ROUND((G68/G67)*100,2)</f>
        <v>0</v>
      </c>
      <c r="H69" s="106"/>
      <c r="I69" s="106">
        <f>ROUND((I68/I67)*100,2)</f>
        <v>0</v>
      </c>
      <c r="J69" s="232"/>
      <c r="K69" s="233"/>
      <c r="L69" s="95"/>
      <c r="M69" s="95"/>
      <c r="N69" s="96"/>
      <c r="O69" s="95"/>
      <c r="P69" s="454"/>
    </row>
    <row r="70" spans="1:16" ht="15.75" customHeight="1">
      <c r="A70" s="338"/>
      <c r="B70" s="366" t="s">
        <v>62</v>
      </c>
      <c r="C70" s="620" t="s">
        <v>63</v>
      </c>
      <c r="D70" s="82" t="s">
        <v>37</v>
      </c>
      <c r="E70" s="114">
        <f>IF((F70+O70)&gt;0,(F70+O70)," ")</f>
        <v>5000</v>
      </c>
      <c r="F70" s="98">
        <f>IF((G70+J70+K70+L70+N70)&gt;0,(G70+J70+K70+L70+N70)," ")</f>
        <v>5000</v>
      </c>
      <c r="G70" s="269">
        <f>IF((H70+I70)&gt;0,(H70+I70)," ")</f>
        <v>5000</v>
      </c>
      <c r="H70" s="230"/>
      <c r="I70" s="235">
        <v>5000</v>
      </c>
      <c r="J70" s="230"/>
      <c r="K70" s="231"/>
      <c r="L70" s="100"/>
      <c r="M70" s="85"/>
      <c r="N70" s="91"/>
      <c r="O70" s="90"/>
      <c r="P70" s="453"/>
    </row>
    <row r="71" spans="1:16" ht="15" customHeight="1">
      <c r="A71" s="338"/>
      <c r="B71" s="594"/>
      <c r="C71" s="621"/>
      <c r="D71" s="87" t="s">
        <v>38</v>
      </c>
      <c r="E71" s="115">
        <f>F71</f>
        <v>240</v>
      </c>
      <c r="F71" s="105">
        <f>G71</f>
        <v>240</v>
      </c>
      <c r="G71" s="144">
        <f>I71</f>
        <v>240</v>
      </c>
      <c r="H71" s="230"/>
      <c r="I71" s="231">
        <v>240</v>
      </c>
      <c r="J71" s="230"/>
      <c r="K71" s="231"/>
      <c r="L71" s="100"/>
      <c r="M71" s="90"/>
      <c r="N71" s="91"/>
      <c r="O71" s="90"/>
      <c r="P71" s="453"/>
    </row>
    <row r="72" spans="1:16" ht="15" customHeight="1">
      <c r="A72" s="338"/>
      <c r="B72" s="595"/>
      <c r="C72" s="328"/>
      <c r="D72" s="92" t="s">
        <v>39</v>
      </c>
      <c r="E72" s="125">
        <f>ROUND((E71/E70)*100,2)</f>
        <v>4.8</v>
      </c>
      <c r="F72" s="106">
        <f>ROUND((F71/F70)*100,2)</f>
        <v>4.8</v>
      </c>
      <c r="G72" s="106">
        <f>ROUND((G71/G70)*100,2)</f>
        <v>4.8</v>
      </c>
      <c r="H72" s="105"/>
      <c r="I72" s="105">
        <f>ROUND((I71/I70)*100,2)</f>
        <v>4.8</v>
      </c>
      <c r="J72" s="230"/>
      <c r="K72" s="231"/>
      <c r="L72" s="100"/>
      <c r="M72" s="90"/>
      <c r="N72" s="91"/>
      <c r="O72" s="90"/>
      <c r="P72" s="453"/>
    </row>
    <row r="73" spans="1:16" ht="14.25" customHeight="1">
      <c r="A73" s="338"/>
      <c r="B73" s="594" t="s">
        <v>64</v>
      </c>
      <c r="C73" s="621" t="s">
        <v>65</v>
      </c>
      <c r="D73" s="109" t="s">
        <v>37</v>
      </c>
      <c r="E73" s="225">
        <f>IF((F73+O73)&gt;0,(F73+O73)," ")</f>
        <v>340000</v>
      </c>
      <c r="F73" s="234">
        <f>IF((G73+K73)&gt;0,(G73+K73)," ")</f>
        <v>340000</v>
      </c>
      <c r="G73" s="225">
        <f>IF((H73+I73)&gt;0,(H73+I73)," ")</f>
        <v>339450</v>
      </c>
      <c r="H73" s="226">
        <v>296529</v>
      </c>
      <c r="I73" s="227">
        <v>42921</v>
      </c>
      <c r="J73" s="228"/>
      <c r="K73" s="226">
        <v>550</v>
      </c>
      <c r="L73" s="97"/>
      <c r="M73" s="85"/>
      <c r="N73" s="241"/>
      <c r="O73" s="86"/>
      <c r="P73" s="452"/>
    </row>
    <row r="74" spans="1:16" ht="13.5" customHeight="1">
      <c r="A74" s="338"/>
      <c r="B74" s="367"/>
      <c r="C74" s="622"/>
      <c r="D74" s="87" t="s">
        <v>38</v>
      </c>
      <c r="E74" s="115">
        <f>F74</f>
        <v>152530.62</v>
      </c>
      <c r="F74" s="105">
        <f>G74+K74</f>
        <v>152530.62</v>
      </c>
      <c r="G74" s="115">
        <f>H74+I74</f>
        <v>152255.62</v>
      </c>
      <c r="H74" s="230">
        <v>135167.18</v>
      </c>
      <c r="I74" s="231">
        <v>17088.44</v>
      </c>
      <c r="J74" s="230"/>
      <c r="K74" s="230">
        <v>275</v>
      </c>
      <c r="L74" s="100"/>
      <c r="M74" s="90"/>
      <c r="N74" s="101"/>
      <c r="O74" s="91"/>
      <c r="P74" s="453"/>
    </row>
    <row r="75" spans="1:16" ht="15" customHeight="1">
      <c r="A75" s="357"/>
      <c r="B75" s="524"/>
      <c r="C75" s="328"/>
      <c r="D75" s="92" t="s">
        <v>39</v>
      </c>
      <c r="E75" s="125">
        <f>ROUND((E74/E73)*100,2)</f>
        <v>44.86</v>
      </c>
      <c r="F75" s="106">
        <f>ROUND((F74/F73)*100,2)</f>
        <v>44.86</v>
      </c>
      <c r="G75" s="106">
        <f>ROUND((G74/G73)*100,2)</f>
        <v>44.85</v>
      </c>
      <c r="H75" s="106">
        <f>ROUND((H74/H73)*100,2)</f>
        <v>45.58</v>
      </c>
      <c r="I75" s="106">
        <f>ROUND((I74/I73)*100,2)</f>
        <v>39.81</v>
      </c>
      <c r="J75" s="106"/>
      <c r="K75" s="106">
        <f>ROUND((K74/K73)*100,2)</f>
        <v>50</v>
      </c>
      <c r="L75" s="102"/>
      <c r="M75" s="95"/>
      <c r="N75" s="237"/>
      <c r="O75" s="96"/>
      <c r="P75" s="454"/>
    </row>
    <row r="76" spans="1:16" ht="15" customHeight="1">
      <c r="A76" s="332">
        <v>750</v>
      </c>
      <c r="B76" s="333"/>
      <c r="C76" s="639" t="s">
        <v>66</v>
      </c>
      <c r="D76" s="50" t="s">
        <v>37</v>
      </c>
      <c r="E76" s="24">
        <f>IF((F76+O76)&gt;0,(F76+O76)," ")</f>
        <v>7489880</v>
      </c>
      <c r="F76" s="14">
        <f>IF((G76+J76+K76+L76+N76)&gt;0,(G76+J76+K76+L76+N76)," ")</f>
        <v>6989880</v>
      </c>
      <c r="G76" s="152">
        <f>IF((H76+I76)&gt;0,(H76+I76)," ")</f>
        <v>6566780</v>
      </c>
      <c r="H76" s="14">
        <f>H79+H85+H88+H91+H94</f>
        <v>4728601</v>
      </c>
      <c r="I76" s="24">
        <f>I79+I85+I88+I91+I94</f>
        <v>1838179</v>
      </c>
      <c r="J76" s="14">
        <f>J97</f>
        <v>3000</v>
      </c>
      <c r="K76" s="24">
        <f>K79+K85+K88+K91+K94</f>
        <v>276100</v>
      </c>
      <c r="L76" s="190">
        <f>L82</f>
        <v>144000</v>
      </c>
      <c r="M76" s="81"/>
      <c r="N76" s="51"/>
      <c r="O76" s="190">
        <f>O79+O85+O88+O91+O94</f>
        <v>500000</v>
      </c>
      <c r="P76" s="447">
        <f>P79+P85+P88+P91+P94</f>
        <v>500000</v>
      </c>
    </row>
    <row r="77" spans="1:16" ht="14.25" customHeight="1">
      <c r="A77" s="334"/>
      <c r="B77" s="335"/>
      <c r="C77" s="619"/>
      <c r="D77" s="54" t="s">
        <v>38</v>
      </c>
      <c r="E77" s="27">
        <f>E80+E83+E86+E89+E92+E95+E98</f>
        <v>3461456.3100000005</v>
      </c>
      <c r="F77" s="26">
        <f>F80+F83+F86+F89+F92+F95+F98</f>
        <v>3447420.3100000005</v>
      </c>
      <c r="G77" s="160">
        <f>G80+G86+G89+G92+G95</f>
        <v>3228160.7100000004</v>
      </c>
      <c r="H77" s="26">
        <f>H80+H89+H92+H95</f>
        <v>2290720.1100000003</v>
      </c>
      <c r="I77" s="27">
        <f>I86+I89+I92+I95</f>
        <v>937440.6</v>
      </c>
      <c r="J77" s="26">
        <f>J98</f>
        <v>3000</v>
      </c>
      <c r="K77" s="27">
        <f>K86+K89</f>
        <v>147205.85</v>
      </c>
      <c r="L77" s="26">
        <f>L83</f>
        <v>69053.75</v>
      </c>
      <c r="M77" s="27"/>
      <c r="N77" s="55"/>
      <c r="O77" s="26">
        <f>P77</f>
        <v>14036</v>
      </c>
      <c r="P77" s="448">
        <f>P89</f>
        <v>14036</v>
      </c>
    </row>
    <row r="78" spans="1:16" ht="15" customHeight="1">
      <c r="A78" s="336"/>
      <c r="B78" s="337"/>
      <c r="C78" s="321"/>
      <c r="D78" s="58" t="s">
        <v>39</v>
      </c>
      <c r="E78" s="59">
        <f>ROUND((E77/E76)*100,2)</f>
        <v>46.22</v>
      </c>
      <c r="F78" s="59">
        <f aca="true" t="shared" si="3" ref="F78:P78">ROUND((F77/F76)*100,2)</f>
        <v>49.32</v>
      </c>
      <c r="G78" s="59">
        <f t="shared" si="3"/>
        <v>49.16</v>
      </c>
      <c r="H78" s="59">
        <f t="shared" si="3"/>
        <v>48.44</v>
      </c>
      <c r="I78" s="59">
        <f t="shared" si="3"/>
        <v>51</v>
      </c>
      <c r="J78" s="59">
        <f t="shared" si="3"/>
        <v>100</v>
      </c>
      <c r="K78" s="59">
        <f t="shared" si="3"/>
        <v>53.32</v>
      </c>
      <c r="L78" s="238">
        <f t="shared" si="3"/>
        <v>47.95</v>
      </c>
      <c r="M78" s="59"/>
      <c r="N78" s="239"/>
      <c r="O78" s="59">
        <f t="shared" si="3"/>
        <v>2.81</v>
      </c>
      <c r="P78" s="449">
        <f t="shared" si="3"/>
        <v>2.81</v>
      </c>
    </row>
    <row r="79" spans="1:16" ht="15" customHeight="1">
      <c r="A79" s="338"/>
      <c r="B79" s="339" t="s">
        <v>67</v>
      </c>
      <c r="C79" s="620" t="s">
        <v>68</v>
      </c>
      <c r="D79" s="121" t="s">
        <v>37</v>
      </c>
      <c r="E79" s="98">
        <f>IF((F79+O79)&gt;0,(F79+O79)," ")</f>
        <v>158500</v>
      </c>
      <c r="F79" s="114">
        <f>IF((G79+J79+K79+L79+N79)&gt;0,(G79+J79+K79+L79+N79)," ")</f>
        <v>158500</v>
      </c>
      <c r="G79" s="98">
        <f>IF((H79+I79)&gt;0,(H79+I79)," ")</f>
        <v>158500</v>
      </c>
      <c r="H79" s="227">
        <v>158500</v>
      </c>
      <c r="I79" s="228"/>
      <c r="J79" s="229"/>
      <c r="K79" s="228"/>
      <c r="L79" s="240"/>
      <c r="M79" s="103"/>
      <c r="N79" s="241"/>
      <c r="O79" s="86"/>
      <c r="P79" s="452"/>
    </row>
    <row r="80" spans="1:16" ht="14.25" customHeight="1">
      <c r="A80" s="338"/>
      <c r="B80" s="341"/>
      <c r="C80" s="622"/>
      <c r="D80" s="120" t="s">
        <v>38</v>
      </c>
      <c r="E80" s="105">
        <f>F80</f>
        <v>79248</v>
      </c>
      <c r="F80" s="115">
        <f>G80</f>
        <v>79248</v>
      </c>
      <c r="G80" s="105">
        <f>H80</f>
        <v>79248</v>
      </c>
      <c r="H80" s="231">
        <v>79248</v>
      </c>
      <c r="I80" s="230"/>
      <c r="J80" s="231"/>
      <c r="K80" s="230"/>
      <c r="L80" s="242"/>
      <c r="M80" s="105"/>
      <c r="N80" s="101"/>
      <c r="O80" s="91"/>
      <c r="P80" s="453"/>
    </row>
    <row r="81" spans="1:16" ht="18" customHeight="1">
      <c r="A81" s="338"/>
      <c r="B81" s="343"/>
      <c r="C81" s="344"/>
      <c r="D81" s="122" t="s">
        <v>39</v>
      </c>
      <c r="E81" s="106">
        <f>ROUND((E80/E79)*100,2)</f>
        <v>50</v>
      </c>
      <c r="F81" s="106">
        <f>ROUND((F80/F79)*100,2)</f>
        <v>50</v>
      </c>
      <c r="G81" s="106">
        <f>ROUND((G80/G79)*100,2)</f>
        <v>50</v>
      </c>
      <c r="H81" s="106">
        <f>ROUND((H80/H79)*100,2)</f>
        <v>50</v>
      </c>
      <c r="I81" s="232"/>
      <c r="J81" s="233"/>
      <c r="K81" s="232"/>
      <c r="L81" s="245"/>
      <c r="M81" s="106"/>
      <c r="N81" s="237"/>
      <c r="O81" s="96"/>
      <c r="P81" s="454"/>
    </row>
    <row r="82" spans="1:16" ht="15" customHeight="1">
      <c r="A82" s="338"/>
      <c r="B82" s="345" t="s">
        <v>69</v>
      </c>
      <c r="C82" s="620" t="s">
        <v>182</v>
      </c>
      <c r="D82" s="119" t="s">
        <v>37</v>
      </c>
      <c r="E82" s="234">
        <f>F82</f>
        <v>144000</v>
      </c>
      <c r="F82" s="225">
        <f>L82</f>
        <v>144000</v>
      </c>
      <c r="G82" s="105"/>
      <c r="H82" s="231"/>
      <c r="I82" s="230"/>
      <c r="J82" s="231"/>
      <c r="K82" s="230"/>
      <c r="L82" s="225">
        <v>144000</v>
      </c>
      <c r="M82" s="234"/>
      <c r="N82" s="101"/>
      <c r="O82" s="91"/>
      <c r="P82" s="453"/>
    </row>
    <row r="83" spans="1:16" ht="15" customHeight="1">
      <c r="A83" s="338"/>
      <c r="B83" s="345"/>
      <c r="C83" s="621"/>
      <c r="D83" s="120" t="s">
        <v>38</v>
      </c>
      <c r="E83" s="105">
        <f>F83</f>
        <v>69053.75</v>
      </c>
      <c r="F83" s="115">
        <f>L83</f>
        <v>69053.75</v>
      </c>
      <c r="G83" s="105"/>
      <c r="H83" s="231"/>
      <c r="I83" s="230"/>
      <c r="J83" s="231"/>
      <c r="K83" s="230"/>
      <c r="L83" s="115">
        <v>69053.75</v>
      </c>
      <c r="M83" s="105"/>
      <c r="N83" s="101"/>
      <c r="O83" s="91"/>
      <c r="P83" s="453"/>
    </row>
    <row r="84" spans="1:16" ht="17.25" customHeight="1">
      <c r="A84" s="338"/>
      <c r="B84" s="345"/>
      <c r="C84" s="342"/>
      <c r="D84" s="120" t="s">
        <v>39</v>
      </c>
      <c r="E84" s="105">
        <f>ROUND((E83/E82)*100,2)</f>
        <v>47.95</v>
      </c>
      <c r="F84" s="105">
        <f>ROUND((F83/F82)*100,2)</f>
        <v>47.95</v>
      </c>
      <c r="G84" s="105"/>
      <c r="H84" s="105"/>
      <c r="I84" s="105"/>
      <c r="J84" s="105"/>
      <c r="K84" s="105"/>
      <c r="L84" s="242">
        <f>ROUND((L83/L82)*100,2)</f>
        <v>47.95</v>
      </c>
      <c r="M84" s="105"/>
      <c r="N84" s="101"/>
      <c r="O84" s="91"/>
      <c r="P84" s="453"/>
    </row>
    <row r="85" spans="1:16" ht="15" customHeight="1">
      <c r="A85" s="338"/>
      <c r="B85" s="339" t="s">
        <v>70</v>
      </c>
      <c r="C85" s="620" t="s">
        <v>71</v>
      </c>
      <c r="D85" s="121" t="s">
        <v>37</v>
      </c>
      <c r="E85" s="98">
        <f>IF((F85+O85)&gt;0,(F85+O85)," ")</f>
        <v>270500</v>
      </c>
      <c r="F85" s="114">
        <f>IF((G85+J85+K85+L85+N85)&gt;0,(G85+J85+K85+L85+N85)," ")</f>
        <v>270500</v>
      </c>
      <c r="G85" s="98">
        <f>IF((H85+I85)&gt;0,(H85+I85)," ")</f>
        <v>2000</v>
      </c>
      <c r="H85" s="229"/>
      <c r="I85" s="226">
        <v>2000</v>
      </c>
      <c r="J85" s="229"/>
      <c r="K85" s="226">
        <v>268500</v>
      </c>
      <c r="L85" s="240"/>
      <c r="M85" s="103"/>
      <c r="N85" s="241"/>
      <c r="O85" s="86"/>
      <c r="P85" s="452"/>
    </row>
    <row r="86" spans="1:16" ht="14.25" customHeight="1">
      <c r="A86" s="338"/>
      <c r="B86" s="341"/>
      <c r="C86" s="622"/>
      <c r="D86" s="120" t="s">
        <v>38</v>
      </c>
      <c r="E86" s="105">
        <f>F86</f>
        <v>145388.35</v>
      </c>
      <c r="F86" s="115">
        <f>G86+K86</f>
        <v>145388.35</v>
      </c>
      <c r="G86" s="105">
        <f>I86</f>
        <v>0</v>
      </c>
      <c r="H86" s="231"/>
      <c r="I86" s="230">
        <v>0</v>
      </c>
      <c r="J86" s="231"/>
      <c r="K86" s="230">
        <v>145388.35</v>
      </c>
      <c r="L86" s="242"/>
      <c r="M86" s="105"/>
      <c r="N86" s="101"/>
      <c r="O86" s="91"/>
      <c r="P86" s="453"/>
    </row>
    <row r="87" spans="1:16" ht="18" customHeight="1">
      <c r="A87" s="338"/>
      <c r="B87" s="343"/>
      <c r="C87" s="344"/>
      <c r="D87" s="122" t="s">
        <v>39</v>
      </c>
      <c r="E87" s="106">
        <f>ROUND((E86/E85)*100,2)</f>
        <v>53.75</v>
      </c>
      <c r="F87" s="106">
        <f aca="true" t="shared" si="4" ref="F87:K87">ROUND((F86/F85)*100,2)</f>
        <v>53.75</v>
      </c>
      <c r="G87" s="106">
        <f t="shared" si="4"/>
        <v>0</v>
      </c>
      <c r="H87" s="106"/>
      <c r="I87" s="106">
        <f t="shared" si="4"/>
        <v>0</v>
      </c>
      <c r="J87" s="106"/>
      <c r="K87" s="106">
        <f t="shared" si="4"/>
        <v>54.15</v>
      </c>
      <c r="L87" s="245"/>
      <c r="M87" s="106"/>
      <c r="N87" s="237"/>
      <c r="O87" s="96"/>
      <c r="P87" s="454"/>
    </row>
    <row r="88" spans="1:16" ht="14.25" customHeight="1">
      <c r="A88" s="338"/>
      <c r="B88" s="345" t="s">
        <v>72</v>
      </c>
      <c r="C88" s="620" t="s">
        <v>73</v>
      </c>
      <c r="D88" s="119" t="s">
        <v>37</v>
      </c>
      <c r="E88" s="234">
        <f>IF((F88+O88)&gt;0,(F88+O88)," ")</f>
        <v>6710880</v>
      </c>
      <c r="F88" s="225">
        <f>IF((G88+J88+K88+L88+N88)&gt;0,(G88+J88+K88+L88+N88)," ")</f>
        <v>6210880</v>
      </c>
      <c r="G88" s="234">
        <f>IF((H88+I88)&gt;0,(H88+I88)," ")</f>
        <v>6203280</v>
      </c>
      <c r="H88" s="235">
        <v>4543201</v>
      </c>
      <c r="I88" s="246">
        <v>1660079</v>
      </c>
      <c r="J88" s="231"/>
      <c r="K88" s="246">
        <v>7600</v>
      </c>
      <c r="L88" s="115"/>
      <c r="M88" s="105"/>
      <c r="N88" s="101"/>
      <c r="O88" s="225">
        <f>P88</f>
        <v>500000</v>
      </c>
      <c r="P88" s="460">
        <v>500000</v>
      </c>
    </row>
    <row r="89" spans="1:16" ht="15.75" customHeight="1">
      <c r="A89" s="338"/>
      <c r="B89" s="345"/>
      <c r="C89" s="621"/>
      <c r="D89" s="120" t="s">
        <v>38</v>
      </c>
      <c r="E89" s="105">
        <f>F89+O89</f>
        <v>3087633.16</v>
      </c>
      <c r="F89" s="115">
        <f>G89+K89</f>
        <v>3073597.16</v>
      </c>
      <c r="G89" s="105">
        <f>H89+I89</f>
        <v>3071779.66</v>
      </c>
      <c r="H89" s="231">
        <v>2194465.45</v>
      </c>
      <c r="I89" s="230">
        <v>877314.21</v>
      </c>
      <c r="J89" s="231"/>
      <c r="K89" s="230">
        <v>1817.5</v>
      </c>
      <c r="L89" s="115"/>
      <c r="M89" s="105"/>
      <c r="N89" s="101"/>
      <c r="O89" s="115">
        <f>P89</f>
        <v>14036</v>
      </c>
      <c r="P89" s="456">
        <v>14036</v>
      </c>
    </row>
    <row r="90" spans="1:16" ht="15" customHeight="1">
      <c r="A90" s="338"/>
      <c r="B90" s="345"/>
      <c r="C90" s="342"/>
      <c r="D90" s="120" t="s">
        <v>39</v>
      </c>
      <c r="E90" s="105">
        <f>ROUND((E89/E88)*100,2)</f>
        <v>46.01</v>
      </c>
      <c r="F90" s="115">
        <f>ROUND((F89/F88)*100,2)</f>
        <v>49.49</v>
      </c>
      <c r="G90" s="105">
        <f>ROUND((G89/G88)*100,2)</f>
        <v>49.52</v>
      </c>
      <c r="H90" s="105">
        <f>ROUND((H89/H88)*100,2)</f>
        <v>48.3</v>
      </c>
      <c r="I90" s="105">
        <f>ROUND((I89/I88)*100,2)</f>
        <v>52.85</v>
      </c>
      <c r="J90" s="231"/>
      <c r="K90" s="106">
        <f>ROUND((K89/K88)*100,2)</f>
        <v>23.91</v>
      </c>
      <c r="L90" s="115"/>
      <c r="M90" s="105"/>
      <c r="N90" s="101"/>
      <c r="O90" s="115">
        <f>ROUND((O89/O88)*100,2)</f>
        <v>2.81</v>
      </c>
      <c r="P90" s="456">
        <f>ROUND((P89/P88)*100,2)</f>
        <v>2.81</v>
      </c>
    </row>
    <row r="91" spans="1:16" ht="16.5" customHeight="1">
      <c r="A91" s="104"/>
      <c r="B91" s="339" t="s">
        <v>74</v>
      </c>
      <c r="C91" s="620" t="s">
        <v>75</v>
      </c>
      <c r="D91" s="121" t="s">
        <v>37</v>
      </c>
      <c r="E91" s="98">
        <f>IF((F91+O91)&gt;0,(F91+O91)," ")</f>
        <v>23000</v>
      </c>
      <c r="F91" s="114">
        <f>IF((G91+J91+K91+L91+N91)&gt;0,(G91+J91+K91+L91+N91)," ")</f>
        <v>23000</v>
      </c>
      <c r="G91" s="98">
        <f>IF((H91+I91)&gt;0,(H91+I91)," ")</f>
        <v>23000</v>
      </c>
      <c r="H91" s="227">
        <v>19900</v>
      </c>
      <c r="I91" s="226">
        <v>3100</v>
      </c>
      <c r="J91" s="229"/>
      <c r="K91" s="228"/>
      <c r="L91" s="103"/>
      <c r="M91" s="124"/>
      <c r="N91" s="85"/>
      <c r="O91" s="86"/>
      <c r="P91" s="452"/>
    </row>
    <row r="92" spans="1:16" ht="15" customHeight="1">
      <c r="A92" s="104"/>
      <c r="B92" s="341"/>
      <c r="C92" s="621"/>
      <c r="D92" s="120" t="s">
        <v>38</v>
      </c>
      <c r="E92" s="105">
        <f>F92</f>
        <v>19043.97</v>
      </c>
      <c r="F92" s="115">
        <f>G92</f>
        <v>19043.97</v>
      </c>
      <c r="G92" s="105">
        <f>H92+I92</f>
        <v>19043.97</v>
      </c>
      <c r="H92" s="231">
        <v>15986.66</v>
      </c>
      <c r="I92" s="230">
        <v>3057.31</v>
      </c>
      <c r="J92" s="231"/>
      <c r="K92" s="230"/>
      <c r="L92" s="105"/>
      <c r="M92" s="115"/>
      <c r="N92" s="90"/>
      <c r="O92" s="91"/>
      <c r="P92" s="453"/>
    </row>
    <row r="93" spans="1:16" ht="13.5" customHeight="1">
      <c r="A93" s="104"/>
      <c r="B93" s="343"/>
      <c r="C93" s="344"/>
      <c r="D93" s="122" t="s">
        <v>39</v>
      </c>
      <c r="E93" s="106">
        <f>ROUND((E92/E91)*100,2)</f>
        <v>82.8</v>
      </c>
      <c r="F93" s="106">
        <f>ROUND((F92/F91)*100,2)</f>
        <v>82.8</v>
      </c>
      <c r="G93" s="106">
        <f>ROUND((G92/G91)*100,2)</f>
        <v>82.8</v>
      </c>
      <c r="H93" s="106">
        <f>ROUND((H92/H91)*100,2)</f>
        <v>80.33</v>
      </c>
      <c r="I93" s="106">
        <f>ROUND((I92/I91)*100,2)</f>
        <v>98.62</v>
      </c>
      <c r="J93" s="233"/>
      <c r="K93" s="232"/>
      <c r="L93" s="106"/>
      <c r="M93" s="125"/>
      <c r="N93" s="95"/>
      <c r="O93" s="96"/>
      <c r="P93" s="454"/>
    </row>
    <row r="94" spans="1:16" ht="15" customHeight="1">
      <c r="A94" s="104"/>
      <c r="B94" s="345" t="s">
        <v>76</v>
      </c>
      <c r="C94" s="620" t="s">
        <v>77</v>
      </c>
      <c r="D94" s="119" t="s">
        <v>37</v>
      </c>
      <c r="E94" s="234">
        <f>IF((F94+O94)&gt;0,(F94+O94)," ")</f>
        <v>180000</v>
      </c>
      <c r="F94" s="225">
        <f>IF((G94+J94+K94+L94+N94)&gt;0,(G94+J94+K94+L94+N94)," ")</f>
        <v>180000</v>
      </c>
      <c r="G94" s="234">
        <f>IF((H94+I94)&gt;0,(H94+I94)," ")</f>
        <v>180000</v>
      </c>
      <c r="H94" s="235">
        <v>7000</v>
      </c>
      <c r="I94" s="246">
        <v>173000</v>
      </c>
      <c r="J94" s="231"/>
      <c r="K94" s="230"/>
      <c r="L94" s="105"/>
      <c r="M94" s="115"/>
      <c r="N94" s="90"/>
      <c r="O94" s="91"/>
      <c r="P94" s="453"/>
    </row>
    <row r="95" spans="1:16" ht="15.75" customHeight="1">
      <c r="A95" s="104"/>
      <c r="B95" s="345"/>
      <c r="C95" s="621"/>
      <c r="D95" s="120" t="s">
        <v>38</v>
      </c>
      <c r="E95" s="105">
        <f>F95</f>
        <v>58089.08</v>
      </c>
      <c r="F95" s="115">
        <f>G95</f>
        <v>58089.08</v>
      </c>
      <c r="G95" s="105">
        <f>H95+I95</f>
        <v>58089.08</v>
      </c>
      <c r="H95" s="231">
        <v>1020</v>
      </c>
      <c r="I95" s="230">
        <v>57069.08</v>
      </c>
      <c r="J95" s="231"/>
      <c r="K95" s="230"/>
      <c r="L95" s="105"/>
      <c r="M95" s="115"/>
      <c r="N95" s="90"/>
      <c r="O95" s="91"/>
      <c r="P95" s="453"/>
    </row>
    <row r="96" spans="1:16" ht="16.5" customHeight="1">
      <c r="A96" s="104"/>
      <c r="B96" s="345"/>
      <c r="C96" s="342"/>
      <c r="D96" s="120" t="s">
        <v>39</v>
      </c>
      <c r="E96" s="105">
        <f>ROUND((E95/E94)*100,2)</f>
        <v>32.27</v>
      </c>
      <c r="F96" s="105">
        <f>ROUND((F95/F94)*100,2)</f>
        <v>32.27</v>
      </c>
      <c r="G96" s="105">
        <f>ROUND((G95/G94)*100,2)</f>
        <v>32.27</v>
      </c>
      <c r="H96" s="105">
        <f>ROUND((H95/H94)*100,2)</f>
        <v>14.57</v>
      </c>
      <c r="I96" s="105">
        <f>ROUND((I95/I94)*100,2)</f>
        <v>32.99</v>
      </c>
      <c r="J96" s="231"/>
      <c r="K96" s="230"/>
      <c r="L96" s="105"/>
      <c r="M96" s="115"/>
      <c r="N96" s="90"/>
      <c r="O96" s="91"/>
      <c r="P96" s="453"/>
    </row>
    <row r="97" spans="1:16" ht="13.5" customHeight="1">
      <c r="A97" s="104"/>
      <c r="B97" s="339" t="s">
        <v>78</v>
      </c>
      <c r="C97" s="340" t="s">
        <v>53</v>
      </c>
      <c r="D97" s="121" t="s">
        <v>37</v>
      </c>
      <c r="E97" s="98">
        <f>F97</f>
        <v>3000</v>
      </c>
      <c r="F97" s="114">
        <f>J97</f>
        <v>3000</v>
      </c>
      <c r="G97" s="103"/>
      <c r="H97" s="229"/>
      <c r="I97" s="228"/>
      <c r="J97" s="227">
        <v>3000</v>
      </c>
      <c r="K97" s="228"/>
      <c r="L97" s="103"/>
      <c r="M97" s="124"/>
      <c r="N97" s="85"/>
      <c r="O97" s="86"/>
      <c r="P97" s="452"/>
    </row>
    <row r="98" spans="1:16" ht="15" customHeight="1">
      <c r="A98" s="104"/>
      <c r="B98" s="346"/>
      <c r="C98" s="342"/>
      <c r="D98" s="120" t="s">
        <v>38</v>
      </c>
      <c r="E98" s="105">
        <f>F98</f>
        <v>3000</v>
      </c>
      <c r="F98" s="115">
        <f>J98</f>
        <v>3000</v>
      </c>
      <c r="G98" s="105"/>
      <c r="H98" s="231"/>
      <c r="I98" s="230"/>
      <c r="J98" s="231">
        <v>3000</v>
      </c>
      <c r="K98" s="230"/>
      <c r="L98" s="105"/>
      <c r="M98" s="115"/>
      <c r="N98" s="90"/>
      <c r="O98" s="91"/>
      <c r="P98" s="453"/>
    </row>
    <row r="99" spans="1:16" ht="15.75" customHeight="1">
      <c r="A99" s="117"/>
      <c r="B99" s="347"/>
      <c r="C99" s="344"/>
      <c r="D99" s="122" t="s">
        <v>39</v>
      </c>
      <c r="E99" s="106">
        <f>ROUND((E98/E97)*100,2)</f>
        <v>100</v>
      </c>
      <c r="F99" s="106">
        <f>ROUND((F98/F97)*100,2)</f>
        <v>100</v>
      </c>
      <c r="G99" s="106"/>
      <c r="H99" s="233"/>
      <c r="I99" s="232"/>
      <c r="J99" s="106">
        <f>ROUND((J98/J97)*100,2)</f>
        <v>100</v>
      </c>
      <c r="K99" s="232"/>
      <c r="L99" s="106"/>
      <c r="M99" s="125"/>
      <c r="N99" s="95"/>
      <c r="O99" s="96"/>
      <c r="P99" s="454"/>
    </row>
    <row r="100" spans="1:16" ht="15.75" customHeight="1">
      <c r="A100" s="332">
        <v>754</v>
      </c>
      <c r="B100" s="348"/>
      <c r="C100" s="630" t="s">
        <v>79</v>
      </c>
      <c r="D100" s="50" t="s">
        <v>37</v>
      </c>
      <c r="E100" s="24">
        <f>IF((F100+O100)&gt;0,(F100+O100)," ")</f>
        <v>3454466</v>
      </c>
      <c r="F100" s="14">
        <f>IF((G100+J100+K100+L100+N100)&gt;0,(G100+J100+K100+L100+N100)," ")</f>
        <v>3249466</v>
      </c>
      <c r="G100" s="24">
        <f>IF((H100+I100)&gt;0,(H100+I100)," ")</f>
        <v>3093222</v>
      </c>
      <c r="H100" s="53">
        <f>H106</f>
        <v>2875604</v>
      </c>
      <c r="I100" s="24">
        <f>I106</f>
        <v>217618</v>
      </c>
      <c r="J100" s="24">
        <f>J109</f>
        <v>3900</v>
      </c>
      <c r="K100" s="248">
        <f>K106</f>
        <v>152344</v>
      </c>
      <c r="L100" s="15"/>
      <c r="M100" s="16"/>
      <c r="N100" s="15"/>
      <c r="O100" s="24">
        <f>P100</f>
        <v>205000</v>
      </c>
      <c r="P100" s="447">
        <f>P106+P103</f>
        <v>205000</v>
      </c>
    </row>
    <row r="101" spans="1:16" ht="15.75" customHeight="1">
      <c r="A101" s="334"/>
      <c r="B101" s="349"/>
      <c r="C101" s="631"/>
      <c r="D101" s="54" t="s">
        <v>38</v>
      </c>
      <c r="E101" s="27">
        <f>E104+E107+E110</f>
        <v>1884758.26</v>
      </c>
      <c r="F101" s="26">
        <f>F107+F110</f>
        <v>1779758.26</v>
      </c>
      <c r="G101" s="27">
        <f>G107</f>
        <v>1685982.46</v>
      </c>
      <c r="H101" s="57">
        <f>H107</f>
        <v>1570619.49</v>
      </c>
      <c r="I101" s="27">
        <f>I107</f>
        <v>115362.97</v>
      </c>
      <c r="J101" s="27">
        <f>J110</f>
        <v>3900</v>
      </c>
      <c r="K101" s="249">
        <f>K107</f>
        <v>89875.8</v>
      </c>
      <c r="L101" s="18"/>
      <c r="M101" s="17"/>
      <c r="N101" s="18"/>
      <c r="O101" s="27">
        <f>P107</f>
        <v>105000</v>
      </c>
      <c r="P101" s="448">
        <f>P107</f>
        <v>105000</v>
      </c>
    </row>
    <row r="102" spans="1:16" ht="15.75" customHeight="1">
      <c r="A102" s="334"/>
      <c r="B102" s="350"/>
      <c r="C102" s="321"/>
      <c r="D102" s="58" t="s">
        <v>39</v>
      </c>
      <c r="E102" s="59">
        <f aca="true" t="shared" si="5" ref="E102:K102">ROUND((E101/E100)*100,2)</f>
        <v>54.56</v>
      </c>
      <c r="F102" s="59">
        <f t="shared" si="5"/>
        <v>54.77</v>
      </c>
      <c r="G102" s="59">
        <f t="shared" si="5"/>
        <v>54.51</v>
      </c>
      <c r="H102" s="59">
        <f t="shared" si="5"/>
        <v>54.62</v>
      </c>
      <c r="I102" s="59">
        <f t="shared" si="5"/>
        <v>53.01</v>
      </c>
      <c r="J102" s="59">
        <f t="shared" si="5"/>
        <v>100</v>
      </c>
      <c r="K102" s="59">
        <f t="shared" si="5"/>
        <v>59</v>
      </c>
      <c r="L102" s="20"/>
      <c r="M102" s="19"/>
      <c r="N102" s="20"/>
      <c r="O102" s="59">
        <f>ROUND((O101/O100)*100,2)</f>
        <v>51.22</v>
      </c>
      <c r="P102" s="449">
        <f>ROUND((P101/P100)*100,2)</f>
        <v>51.22</v>
      </c>
    </row>
    <row r="103" spans="1:16" ht="15.75" customHeight="1">
      <c r="A103" s="576"/>
      <c r="B103" s="351" t="s">
        <v>80</v>
      </c>
      <c r="C103" s="318" t="s">
        <v>81</v>
      </c>
      <c r="D103" s="250" t="s">
        <v>37</v>
      </c>
      <c r="E103" s="35">
        <f>O103</f>
        <v>100000</v>
      </c>
      <c r="F103" s="36" t="str">
        <f>G103</f>
        <v> </v>
      </c>
      <c r="G103" s="35" t="str">
        <f>I103</f>
        <v> </v>
      </c>
      <c r="H103" s="36"/>
      <c r="I103" s="35" t="s">
        <v>0</v>
      </c>
      <c r="J103" s="35"/>
      <c r="K103" s="29"/>
      <c r="L103" s="31"/>
      <c r="M103" s="32"/>
      <c r="N103" s="31"/>
      <c r="O103" s="29">
        <v>100000</v>
      </c>
      <c r="P103" s="577">
        <v>100000</v>
      </c>
    </row>
    <row r="104" spans="1:16" ht="15.75" customHeight="1">
      <c r="A104" s="352"/>
      <c r="B104" s="353"/>
      <c r="C104" s="354"/>
      <c r="D104" s="251" t="s">
        <v>38</v>
      </c>
      <c r="E104" s="34">
        <f>O104</f>
        <v>0</v>
      </c>
      <c r="F104" s="252" t="str">
        <f>G104</f>
        <v> </v>
      </c>
      <c r="G104" s="34" t="str">
        <f>I104</f>
        <v> </v>
      </c>
      <c r="H104" s="36"/>
      <c r="I104" s="34" t="s">
        <v>0</v>
      </c>
      <c r="J104" s="35"/>
      <c r="K104" s="35"/>
      <c r="L104" s="37"/>
      <c r="M104" s="38"/>
      <c r="N104" s="37"/>
      <c r="O104" s="34">
        <v>0</v>
      </c>
      <c r="P104" s="572">
        <v>0</v>
      </c>
    </row>
    <row r="105" spans="1:16" ht="15.75" customHeight="1">
      <c r="A105" s="352"/>
      <c r="B105" s="353"/>
      <c r="C105" s="354"/>
      <c r="D105" s="251" t="s">
        <v>39</v>
      </c>
      <c r="E105" s="34">
        <f>ROUND((E104/E103)*100,2)</f>
        <v>0</v>
      </c>
      <c r="F105" s="34" t="s">
        <v>0</v>
      </c>
      <c r="G105" s="34" t="s">
        <v>0</v>
      </c>
      <c r="H105" s="36"/>
      <c r="I105" s="34" t="s">
        <v>0</v>
      </c>
      <c r="J105" s="35"/>
      <c r="K105" s="40"/>
      <c r="L105" s="42"/>
      <c r="M105" s="43"/>
      <c r="N105" s="42"/>
      <c r="O105" s="220">
        <v>0</v>
      </c>
      <c r="P105" s="573">
        <v>0</v>
      </c>
    </row>
    <row r="106" spans="1:16" ht="17.25" customHeight="1">
      <c r="A106" s="325"/>
      <c r="B106" s="329" t="s">
        <v>82</v>
      </c>
      <c r="C106" s="637" t="s">
        <v>83</v>
      </c>
      <c r="D106" s="121" t="s">
        <v>37</v>
      </c>
      <c r="E106" s="98">
        <f>IF((F106+O106)&gt;0,(F106+O106)," ")</f>
        <v>3350566</v>
      </c>
      <c r="F106" s="114">
        <f>IF((G106+J106+K106+L106+N106)&gt;0,(G106+J106+K106+L106+N106)," ")</f>
        <v>3245566</v>
      </c>
      <c r="G106" s="98">
        <f>IF((H106+I106)&gt;0,(H106+I106)," ")</f>
        <v>3093222</v>
      </c>
      <c r="H106" s="226">
        <v>2875604</v>
      </c>
      <c r="I106" s="226">
        <v>217618</v>
      </c>
      <c r="J106" s="228"/>
      <c r="K106" s="253">
        <v>152344</v>
      </c>
      <c r="L106" s="85"/>
      <c r="M106" s="86"/>
      <c r="N106" s="85"/>
      <c r="O106" s="98">
        <f>P106</f>
        <v>105000</v>
      </c>
      <c r="P106" s="526">
        <v>105000</v>
      </c>
    </row>
    <row r="107" spans="1:16" ht="17.25" customHeight="1">
      <c r="A107" s="325"/>
      <c r="B107" s="330"/>
      <c r="C107" s="636"/>
      <c r="D107" s="120" t="s">
        <v>38</v>
      </c>
      <c r="E107" s="105">
        <f>F107+O107</f>
        <v>1880858.26</v>
      </c>
      <c r="F107" s="115">
        <f>G107+K107</f>
        <v>1775858.26</v>
      </c>
      <c r="G107" s="105">
        <f>H107+I107</f>
        <v>1685982.46</v>
      </c>
      <c r="H107" s="230">
        <v>1570619.49</v>
      </c>
      <c r="I107" s="230">
        <v>115362.97</v>
      </c>
      <c r="J107" s="230"/>
      <c r="K107" s="254">
        <v>89875.8</v>
      </c>
      <c r="L107" s="90"/>
      <c r="M107" s="91"/>
      <c r="N107" s="90"/>
      <c r="O107" s="105">
        <f>P107</f>
        <v>105000</v>
      </c>
      <c r="P107" s="456">
        <v>105000</v>
      </c>
    </row>
    <row r="108" spans="1:16" ht="15.75" customHeight="1">
      <c r="A108" s="325"/>
      <c r="B108" s="331"/>
      <c r="C108" s="615"/>
      <c r="D108" s="122" t="s">
        <v>39</v>
      </c>
      <c r="E108" s="106">
        <f>ROUND((E107/E106)*100,2)</f>
        <v>56.14</v>
      </c>
      <c r="F108" s="106">
        <f>ROUND((F107/F106)*100,2)</f>
        <v>54.72</v>
      </c>
      <c r="G108" s="106">
        <f>ROUND((G107/G106)*100,2)</f>
        <v>54.51</v>
      </c>
      <c r="H108" s="106">
        <f>ROUND((H107/H106)*100,2)</f>
        <v>54.62</v>
      </c>
      <c r="I108" s="106">
        <f>ROUND((I107/I106)*100,2)</f>
        <v>53.01</v>
      </c>
      <c r="J108" s="232"/>
      <c r="K108" s="106">
        <f>ROUND((K107/K106)*100,2)</f>
        <v>59</v>
      </c>
      <c r="L108" s="95"/>
      <c r="M108" s="96"/>
      <c r="N108" s="95"/>
      <c r="O108" s="106">
        <f>ROUND((O107/O106)*100,2)</f>
        <v>100</v>
      </c>
      <c r="P108" s="457">
        <f>ROUND((P107/P106)*100,2)</f>
        <v>100</v>
      </c>
    </row>
    <row r="109" spans="1:16" ht="14.25" customHeight="1">
      <c r="A109" s="325"/>
      <c r="B109" s="330"/>
      <c r="C109" s="342"/>
      <c r="D109" s="82" t="s">
        <v>37</v>
      </c>
      <c r="E109" s="225">
        <f>F109</f>
        <v>3900</v>
      </c>
      <c r="F109" s="234">
        <f>J109</f>
        <v>3900</v>
      </c>
      <c r="G109" s="225"/>
      <c r="H109" s="234"/>
      <c r="I109" s="225"/>
      <c r="J109" s="246">
        <v>3900</v>
      </c>
      <c r="K109" s="242"/>
      <c r="L109" s="90"/>
      <c r="M109" s="91"/>
      <c r="N109" s="90"/>
      <c r="O109" s="105"/>
      <c r="P109" s="456"/>
    </row>
    <row r="110" spans="1:16" ht="16.5" customHeight="1">
      <c r="A110" s="325"/>
      <c r="B110" s="326" t="s">
        <v>205</v>
      </c>
      <c r="C110" s="342" t="s">
        <v>53</v>
      </c>
      <c r="D110" s="87" t="s">
        <v>38</v>
      </c>
      <c r="E110" s="115">
        <f>F110</f>
        <v>3900</v>
      </c>
      <c r="F110" s="105">
        <f>J110</f>
        <v>3900</v>
      </c>
      <c r="G110" s="115"/>
      <c r="H110" s="105" t="s">
        <v>0</v>
      </c>
      <c r="I110" s="115"/>
      <c r="J110" s="230">
        <v>3900</v>
      </c>
      <c r="K110" s="242"/>
      <c r="L110" s="90"/>
      <c r="M110" s="91"/>
      <c r="N110" s="90"/>
      <c r="O110" s="105"/>
      <c r="P110" s="456"/>
    </row>
    <row r="111" spans="1:16" ht="18" customHeight="1" thickBot="1">
      <c r="A111" s="728"/>
      <c r="B111" s="729"/>
      <c r="C111" s="730"/>
      <c r="D111" s="731" t="s">
        <v>39</v>
      </c>
      <c r="E111" s="732">
        <f>ROUND((E110/E109)*100,2)</f>
        <v>100</v>
      </c>
      <c r="F111" s="732">
        <f>ROUND((F110/F109)*100,2)</f>
        <v>100</v>
      </c>
      <c r="G111" s="236"/>
      <c r="H111" s="732"/>
      <c r="I111" s="236"/>
      <c r="J111" s="732">
        <f>ROUND((J110/J109)*100,2)</f>
        <v>100</v>
      </c>
      <c r="K111" s="733"/>
      <c r="L111" s="112"/>
      <c r="M111" s="111"/>
      <c r="N111" s="112"/>
      <c r="O111" s="732"/>
      <c r="P111" s="461"/>
    </row>
    <row r="112" spans="1:16" ht="18" customHeight="1" thickBot="1">
      <c r="A112" s="587">
        <v>1</v>
      </c>
      <c r="B112" s="588" t="s">
        <v>33</v>
      </c>
      <c r="C112" s="590">
        <v>3</v>
      </c>
      <c r="D112" s="590">
        <v>4</v>
      </c>
      <c r="E112" s="591">
        <v>5</v>
      </c>
      <c r="F112" s="592">
        <v>6</v>
      </c>
      <c r="G112" s="591">
        <v>7</v>
      </c>
      <c r="H112" s="592">
        <v>8</v>
      </c>
      <c r="I112" s="591">
        <v>9</v>
      </c>
      <c r="J112" s="592">
        <v>10</v>
      </c>
      <c r="K112" s="601">
        <v>11</v>
      </c>
      <c r="L112" s="592">
        <v>12</v>
      </c>
      <c r="M112" s="591">
        <v>13</v>
      </c>
      <c r="N112" s="592">
        <v>14</v>
      </c>
      <c r="O112" s="592">
        <v>15</v>
      </c>
      <c r="P112" s="593">
        <v>16</v>
      </c>
    </row>
    <row r="113" spans="1:16" ht="15" customHeight="1">
      <c r="A113" s="616">
        <v>757</v>
      </c>
      <c r="B113" s="717"/>
      <c r="C113" s="718" t="s">
        <v>84</v>
      </c>
      <c r="D113" s="719" t="s">
        <v>37</v>
      </c>
      <c r="E113" s="720">
        <f>IF((F113+O113)&gt;0,(F113+O113)," ")</f>
        <v>1833623</v>
      </c>
      <c r="F113" s="270">
        <f>M113+N113</f>
        <v>1833623</v>
      </c>
      <c r="G113" s="723"/>
      <c r="H113" s="722"/>
      <c r="I113" s="723"/>
      <c r="J113" s="722"/>
      <c r="K113" s="734"/>
      <c r="L113" s="270" t="str">
        <f>L119</f>
        <v> </v>
      </c>
      <c r="M113" s="720">
        <f>M119</f>
        <v>703623</v>
      </c>
      <c r="N113" s="270">
        <f>N116</f>
        <v>1130000</v>
      </c>
      <c r="O113" s="722"/>
      <c r="P113" s="735"/>
    </row>
    <row r="114" spans="1:16" ht="14.25" customHeight="1">
      <c r="A114" s="298"/>
      <c r="B114" s="320" t="s">
        <v>0</v>
      </c>
      <c r="C114" s="619"/>
      <c r="D114" s="25" t="s">
        <v>38</v>
      </c>
      <c r="E114" s="26">
        <f>F114</f>
        <v>436026.45</v>
      </c>
      <c r="F114" s="27">
        <f>N114</f>
        <v>436026.45</v>
      </c>
      <c r="G114" s="17"/>
      <c r="H114" s="18"/>
      <c r="I114" s="17"/>
      <c r="J114" s="18"/>
      <c r="K114" s="56"/>
      <c r="L114" s="18"/>
      <c r="M114" s="26">
        <v>0</v>
      </c>
      <c r="N114" s="27">
        <f>N117</f>
        <v>436026.45</v>
      </c>
      <c r="O114" s="18"/>
      <c r="P114" s="436"/>
    </row>
    <row r="115" spans="1:16" ht="15" customHeight="1">
      <c r="A115" s="302"/>
      <c r="B115" s="303"/>
      <c r="C115" s="360" t="s">
        <v>0</v>
      </c>
      <c r="D115" s="28" t="s">
        <v>39</v>
      </c>
      <c r="E115" s="59">
        <f>ROUND((E114/E113)*100,2)</f>
        <v>23.78</v>
      </c>
      <c r="F115" s="59">
        <f>ROUND((F114/F113)*100,2)</f>
        <v>23.78</v>
      </c>
      <c r="G115" s="20"/>
      <c r="H115" s="20"/>
      <c r="I115" s="20"/>
      <c r="J115" s="20"/>
      <c r="K115" s="20"/>
      <c r="L115" s="20"/>
      <c r="M115" s="59">
        <f>ROUND((M114/M113)*100,2)</f>
        <v>0</v>
      </c>
      <c r="N115" s="59">
        <f>ROUND((N114/N113)*100,2)</f>
        <v>38.59</v>
      </c>
      <c r="O115" s="20"/>
      <c r="P115" s="437"/>
    </row>
    <row r="116" spans="1:16" ht="16.5" customHeight="1">
      <c r="A116" s="322"/>
      <c r="B116" s="361"/>
      <c r="C116" s="688" t="s">
        <v>85</v>
      </c>
      <c r="D116" s="67" t="s">
        <v>37</v>
      </c>
      <c r="E116" s="62">
        <f>F116</f>
        <v>1130000</v>
      </c>
      <c r="F116" s="63">
        <f>N116</f>
        <v>1130000</v>
      </c>
      <c r="G116" s="65"/>
      <c r="H116" s="64"/>
      <c r="I116" s="65"/>
      <c r="J116" s="64"/>
      <c r="K116" s="65"/>
      <c r="L116" s="64"/>
      <c r="M116" s="65"/>
      <c r="N116" s="63">
        <v>1130000</v>
      </c>
      <c r="O116" s="68"/>
      <c r="P116" s="578"/>
    </row>
    <row r="117" spans="1:16" ht="16.5" customHeight="1">
      <c r="A117" s="322"/>
      <c r="B117" s="296" t="s">
        <v>86</v>
      </c>
      <c r="C117" s="689"/>
      <c r="D117" s="70" t="s">
        <v>38</v>
      </c>
      <c r="E117" s="71">
        <f>F117</f>
        <v>436026.45</v>
      </c>
      <c r="F117" s="72">
        <f>N117</f>
        <v>436026.45</v>
      </c>
      <c r="G117" s="65"/>
      <c r="H117" s="64"/>
      <c r="I117" s="65"/>
      <c r="J117" s="64"/>
      <c r="K117" s="65"/>
      <c r="L117" s="64"/>
      <c r="M117" s="65"/>
      <c r="N117" s="72">
        <v>436026.45</v>
      </c>
      <c r="O117" s="64"/>
      <c r="P117" s="579"/>
    </row>
    <row r="118" spans="1:16" ht="15.75" customHeight="1">
      <c r="A118" s="322"/>
      <c r="B118" s="361"/>
      <c r="C118" s="689"/>
      <c r="D118" s="70" t="s">
        <v>39</v>
      </c>
      <c r="E118" s="106">
        <f>ROUND((E117/E116)*100,2)</f>
        <v>38.59</v>
      </c>
      <c r="F118" s="106">
        <f>ROUND((F117/F116)*100,2)</f>
        <v>38.59</v>
      </c>
      <c r="G118" s="65"/>
      <c r="H118" s="64"/>
      <c r="I118" s="65"/>
      <c r="J118" s="64"/>
      <c r="K118" s="65"/>
      <c r="L118" s="64"/>
      <c r="M118" s="65"/>
      <c r="N118" s="106">
        <f>ROUND((N117/N116)*100,2)</f>
        <v>38.59</v>
      </c>
      <c r="O118" s="73"/>
      <c r="P118" s="580"/>
    </row>
    <row r="119" spans="1:16" ht="16.5" customHeight="1">
      <c r="A119" s="322"/>
      <c r="B119" s="323"/>
      <c r="C119" s="688" t="s">
        <v>87</v>
      </c>
      <c r="D119" s="75" t="s">
        <v>37</v>
      </c>
      <c r="E119" s="255">
        <f>F119</f>
        <v>703623</v>
      </c>
      <c r="F119" s="76">
        <f>M119</f>
        <v>703623</v>
      </c>
      <c r="G119" s="69"/>
      <c r="H119" s="68"/>
      <c r="I119" s="69"/>
      <c r="J119" s="68"/>
      <c r="K119" s="77"/>
      <c r="L119" s="76" t="s">
        <v>0</v>
      </c>
      <c r="M119" s="255">
        <v>703623</v>
      </c>
      <c r="N119" s="256"/>
      <c r="O119" s="64"/>
      <c r="P119" s="579"/>
    </row>
    <row r="120" spans="1:16" ht="16.5" customHeight="1">
      <c r="A120" s="322"/>
      <c r="B120" s="296" t="s">
        <v>88</v>
      </c>
      <c r="C120" s="684"/>
      <c r="D120" s="70" t="s">
        <v>38</v>
      </c>
      <c r="E120" s="71">
        <f>F120</f>
        <v>0</v>
      </c>
      <c r="F120" s="72">
        <f>M120</f>
        <v>0</v>
      </c>
      <c r="G120" s="65"/>
      <c r="H120" s="64"/>
      <c r="I120" s="65"/>
      <c r="J120" s="64"/>
      <c r="K120" s="78"/>
      <c r="L120" s="64"/>
      <c r="M120" s="71">
        <v>0</v>
      </c>
      <c r="N120" s="72"/>
      <c r="O120" s="64"/>
      <c r="P120" s="579"/>
    </row>
    <row r="121" spans="1:16" ht="17.25" customHeight="1">
      <c r="A121" s="322"/>
      <c r="B121" s="324"/>
      <c r="C121" s="685"/>
      <c r="D121" s="79" t="s">
        <v>39</v>
      </c>
      <c r="E121" s="106">
        <f>ROUND((E120/E119)*100,2)</f>
        <v>0</v>
      </c>
      <c r="F121" s="106">
        <f>ROUND((F120/F119)*100,2)</f>
        <v>0</v>
      </c>
      <c r="G121" s="74"/>
      <c r="H121" s="73"/>
      <c r="I121" s="74"/>
      <c r="J121" s="73"/>
      <c r="K121" s="80"/>
      <c r="L121" s="73"/>
      <c r="M121" s="106">
        <f>ROUND((M120/M119)*100,2)</f>
        <v>0</v>
      </c>
      <c r="N121" s="257"/>
      <c r="O121" s="64"/>
      <c r="P121" s="579"/>
    </row>
    <row r="122" spans="1:16" ht="16.5" customHeight="1">
      <c r="A122" s="332">
        <v>758</v>
      </c>
      <c r="B122" s="299"/>
      <c r="C122" s="300" t="s">
        <v>89</v>
      </c>
      <c r="D122" s="23" t="s">
        <v>37</v>
      </c>
      <c r="E122" s="14">
        <f>IF((F122+O122)&gt;0,(F122+O122)," ")</f>
        <v>1939520</v>
      </c>
      <c r="F122" s="24">
        <f>IF((G122+J122+K122+L122+N122)&gt;0,(G122+J122+K122+L122+N122)," ")</f>
        <v>726820</v>
      </c>
      <c r="G122" s="14">
        <f>IF((H122+I122)&gt;0,(H122+I122)," ")</f>
        <v>726820</v>
      </c>
      <c r="H122" s="24"/>
      <c r="I122" s="14">
        <f>I125+I128</f>
        <v>726820</v>
      </c>
      <c r="J122" s="15"/>
      <c r="K122" s="16"/>
      <c r="L122" s="15"/>
      <c r="M122" s="15"/>
      <c r="N122" s="16"/>
      <c r="O122" s="24">
        <f>P122</f>
        <v>1212700</v>
      </c>
      <c r="P122" s="447">
        <f>P131</f>
        <v>1212700</v>
      </c>
    </row>
    <row r="123" spans="1:16" ht="17.25" customHeight="1">
      <c r="A123" s="334"/>
      <c r="B123" s="320" t="s">
        <v>90</v>
      </c>
      <c r="C123" s="359" t="s">
        <v>91</v>
      </c>
      <c r="D123" s="25" t="s">
        <v>38</v>
      </c>
      <c r="E123" s="26">
        <v>0</v>
      </c>
      <c r="F123" s="27">
        <v>0</v>
      </c>
      <c r="G123" s="26">
        <v>0</v>
      </c>
      <c r="H123" s="81"/>
      <c r="I123" s="26">
        <v>0</v>
      </c>
      <c r="J123" s="18"/>
      <c r="K123" s="17"/>
      <c r="L123" s="18"/>
      <c r="M123" s="18"/>
      <c r="N123" s="17"/>
      <c r="O123" s="27">
        <v>0</v>
      </c>
      <c r="P123" s="448">
        <v>0</v>
      </c>
    </row>
    <row r="124" spans="1:16" ht="16.5" customHeight="1">
      <c r="A124" s="334"/>
      <c r="B124" s="301"/>
      <c r="C124" s="304"/>
      <c r="D124" s="28" t="s">
        <v>39</v>
      </c>
      <c r="E124" s="192">
        <v>0</v>
      </c>
      <c r="F124" s="59">
        <v>0</v>
      </c>
      <c r="G124" s="192">
        <v>0</v>
      </c>
      <c r="H124" s="193"/>
      <c r="I124" s="192">
        <v>0</v>
      </c>
      <c r="J124" s="20"/>
      <c r="K124" s="19"/>
      <c r="L124" s="20"/>
      <c r="M124" s="20"/>
      <c r="N124" s="19"/>
      <c r="O124" s="59">
        <f>ROUND((O123/O122)*100,2)</f>
        <v>0</v>
      </c>
      <c r="P124" s="449">
        <f>ROUND((P123/P122)*100,2)</f>
        <v>0</v>
      </c>
    </row>
    <row r="125" spans="1:16" ht="16.5" customHeight="1">
      <c r="A125" s="736"/>
      <c r="B125" s="362"/>
      <c r="C125" s="635" t="s">
        <v>92</v>
      </c>
      <c r="D125" s="82" t="s">
        <v>37</v>
      </c>
      <c r="E125" s="258">
        <f>F125</f>
        <v>55141</v>
      </c>
      <c r="F125" s="259">
        <f>G125</f>
        <v>55141</v>
      </c>
      <c r="G125" s="258">
        <f>I125</f>
        <v>55141</v>
      </c>
      <c r="H125" s="260"/>
      <c r="I125" s="261">
        <v>55141</v>
      </c>
      <c r="J125" s="83"/>
      <c r="K125" s="84"/>
      <c r="L125" s="85"/>
      <c r="M125" s="85"/>
      <c r="N125" s="86"/>
      <c r="O125" s="85"/>
      <c r="P125" s="452"/>
    </row>
    <row r="126" spans="1:16" ht="15.75" customHeight="1">
      <c r="A126" s="325"/>
      <c r="B126" s="330"/>
      <c r="C126" s="636"/>
      <c r="D126" s="87" t="s">
        <v>38</v>
      </c>
      <c r="E126" s="262">
        <v>0</v>
      </c>
      <c r="F126" s="263">
        <v>0</v>
      </c>
      <c r="G126" s="262">
        <v>0</v>
      </c>
      <c r="H126" s="264"/>
      <c r="I126" s="265">
        <v>0</v>
      </c>
      <c r="J126" s="88"/>
      <c r="K126" s="89"/>
      <c r="L126" s="90"/>
      <c r="M126" s="90"/>
      <c r="N126" s="91"/>
      <c r="O126" s="90"/>
      <c r="P126" s="453"/>
    </row>
    <row r="127" spans="1:16" ht="15.75" customHeight="1">
      <c r="A127" s="325"/>
      <c r="B127" s="330"/>
      <c r="C127" s="363"/>
      <c r="D127" s="92" t="s">
        <v>39</v>
      </c>
      <c r="E127" s="266">
        <f>ROUND((E126/E125)*100,2)</f>
        <v>0</v>
      </c>
      <c r="F127" s="266">
        <f>ROUND((F126/F125)*100,2)</f>
        <v>0</v>
      </c>
      <c r="G127" s="266">
        <f>ROUND((G126/G125)*100,2)</f>
        <v>0</v>
      </c>
      <c r="H127" s="267"/>
      <c r="I127" s="266">
        <f>ROUND((I126/I125)*100,2)</f>
        <v>0</v>
      </c>
      <c r="J127" s="93"/>
      <c r="K127" s="94"/>
      <c r="L127" s="95"/>
      <c r="M127" s="95"/>
      <c r="N127" s="96"/>
      <c r="O127" s="95"/>
      <c r="P127" s="454"/>
    </row>
    <row r="128" spans="1:16" ht="15.75" customHeight="1">
      <c r="A128" s="325"/>
      <c r="B128" s="330"/>
      <c r="C128" s="635" t="s">
        <v>93</v>
      </c>
      <c r="D128" s="82" t="s">
        <v>37</v>
      </c>
      <c r="E128" s="258">
        <f>F128</f>
        <v>671679</v>
      </c>
      <c r="F128" s="259">
        <f>G128</f>
        <v>671679</v>
      </c>
      <c r="G128" s="258">
        <f>I128</f>
        <v>671679</v>
      </c>
      <c r="H128" s="268"/>
      <c r="I128" s="261">
        <v>671679</v>
      </c>
      <c r="J128" s="88"/>
      <c r="K128" s="89"/>
      <c r="L128" s="90"/>
      <c r="M128" s="90"/>
      <c r="N128" s="91"/>
      <c r="O128" s="90"/>
      <c r="P128" s="453"/>
    </row>
    <row r="129" spans="1:16" ht="16.5" customHeight="1">
      <c r="A129" s="325"/>
      <c r="B129" s="330"/>
      <c r="C129" s="636"/>
      <c r="D129" s="87" t="s">
        <v>38</v>
      </c>
      <c r="E129" s="262">
        <v>0</v>
      </c>
      <c r="F129" s="263">
        <v>0</v>
      </c>
      <c r="G129" s="262">
        <v>0</v>
      </c>
      <c r="H129" s="264"/>
      <c r="I129" s="265">
        <v>0</v>
      </c>
      <c r="J129" s="88"/>
      <c r="K129" s="89"/>
      <c r="L129" s="90"/>
      <c r="M129" s="90"/>
      <c r="N129" s="91"/>
      <c r="O129" s="90"/>
      <c r="P129" s="453"/>
    </row>
    <row r="130" spans="1:16" ht="18" customHeight="1">
      <c r="A130" s="325"/>
      <c r="B130" s="330"/>
      <c r="C130" s="610"/>
      <c r="D130" s="87" t="s">
        <v>39</v>
      </c>
      <c r="E130" s="263">
        <f>ROUND((E129/E128)*100,2)</f>
        <v>0</v>
      </c>
      <c r="F130" s="263">
        <f>ROUND((F129/F128)*100,2)</f>
        <v>0</v>
      </c>
      <c r="G130" s="263">
        <f>ROUND((G129/G128)*100,2)</f>
        <v>0</v>
      </c>
      <c r="H130" s="264"/>
      <c r="I130" s="263">
        <f>ROUND((I129/I128)*100,2)</f>
        <v>0</v>
      </c>
      <c r="J130" s="88"/>
      <c r="K130" s="89"/>
      <c r="L130" s="90"/>
      <c r="M130" s="90"/>
      <c r="N130" s="91"/>
      <c r="O130" s="90"/>
      <c r="P130" s="453"/>
    </row>
    <row r="131" spans="1:16" ht="15" customHeight="1">
      <c r="A131" s="325"/>
      <c r="B131" s="330"/>
      <c r="C131" s="635" t="s">
        <v>94</v>
      </c>
      <c r="D131" s="602" t="s">
        <v>37</v>
      </c>
      <c r="E131" s="258">
        <f>O131</f>
        <v>1212700</v>
      </c>
      <c r="F131" s="603"/>
      <c r="G131" s="604"/>
      <c r="H131" s="260"/>
      <c r="I131" s="605"/>
      <c r="J131" s="83"/>
      <c r="K131" s="83"/>
      <c r="L131" s="85"/>
      <c r="M131" s="85"/>
      <c r="N131" s="86"/>
      <c r="O131" s="98">
        <f>P131</f>
        <v>1212700</v>
      </c>
      <c r="P131" s="526">
        <v>1212700</v>
      </c>
    </row>
    <row r="132" spans="1:16" ht="15" customHeight="1">
      <c r="A132" s="325"/>
      <c r="B132" s="330"/>
      <c r="C132" s="636"/>
      <c r="D132" s="99" t="s">
        <v>38</v>
      </c>
      <c r="E132" s="262">
        <v>0</v>
      </c>
      <c r="F132" s="263"/>
      <c r="G132" s="563" t="s">
        <v>0</v>
      </c>
      <c r="H132" s="264"/>
      <c r="I132" s="265"/>
      <c r="J132" s="88"/>
      <c r="K132" s="88"/>
      <c r="L132" s="90"/>
      <c r="M132" s="90"/>
      <c r="N132" s="91"/>
      <c r="O132" s="105">
        <f>P132</f>
        <v>0</v>
      </c>
      <c r="P132" s="456">
        <v>0</v>
      </c>
    </row>
    <row r="133" spans="1:16" ht="17.25" customHeight="1">
      <c r="A133" s="737"/>
      <c r="B133" s="606"/>
      <c r="C133" s="611"/>
      <c r="D133" s="607" t="s">
        <v>39</v>
      </c>
      <c r="E133" s="266">
        <f>ROUND((E132/E131)*100,2)</f>
        <v>0</v>
      </c>
      <c r="F133" s="266"/>
      <c r="G133" s="608"/>
      <c r="H133" s="267"/>
      <c r="I133" s="609"/>
      <c r="J133" s="93"/>
      <c r="K133" s="93"/>
      <c r="L133" s="95"/>
      <c r="M133" s="95"/>
      <c r="N133" s="96"/>
      <c r="O133" s="106">
        <f>P133</f>
        <v>0</v>
      </c>
      <c r="P133" s="457">
        <v>0</v>
      </c>
    </row>
    <row r="134" spans="1:16" ht="18" customHeight="1">
      <c r="A134" s="707">
        <v>801</v>
      </c>
      <c r="B134" s="349"/>
      <c r="C134" s="630" t="s">
        <v>95</v>
      </c>
      <c r="D134" s="50" t="s">
        <v>37</v>
      </c>
      <c r="E134" s="24">
        <f>IF((F134+O134)&gt;0,(F134+O134)," ")</f>
        <v>22272895</v>
      </c>
      <c r="F134" s="14">
        <f>IF((G134+J134+K134)&gt;0,(G134+J134+K134)," ")</f>
        <v>21749895</v>
      </c>
      <c r="G134" s="24">
        <f>IF((H134+I134)&gt;0,(H134+I134)," ")</f>
        <v>21509063</v>
      </c>
      <c r="H134" s="14">
        <f>H137+H140+H143+H146+H149+H155+H158+H161+H167+H170</f>
        <v>18059833</v>
      </c>
      <c r="I134" s="24">
        <f>I137+I140+I143+I146+I149+I155+I158+I164+I167+I170</f>
        <v>3449230</v>
      </c>
      <c r="J134" s="53">
        <f>J149+J170</f>
        <v>30666</v>
      </c>
      <c r="K134" s="248">
        <f>K137+K140+K143+K146+K149+K155+K158</f>
        <v>210166</v>
      </c>
      <c r="L134" s="24" t="s">
        <v>0</v>
      </c>
      <c r="M134" s="24"/>
      <c r="N134" s="16"/>
      <c r="O134" s="24">
        <f>P134</f>
        <v>523000</v>
      </c>
      <c r="P134" s="447">
        <f>P149+P143+P152</f>
        <v>523000</v>
      </c>
    </row>
    <row r="135" spans="1:16" ht="15" customHeight="1">
      <c r="A135" s="705"/>
      <c r="B135" s="349"/>
      <c r="C135" s="631"/>
      <c r="D135" s="54" t="s">
        <v>38</v>
      </c>
      <c r="E135" s="27">
        <f>E138+E141+E144+E147+E150+E156+E159+E162+E165+E168+E171+E153</f>
        <v>11808136.150000002</v>
      </c>
      <c r="F135" s="26">
        <f>F138+F141+F144+F147+F150+F156+F159+F162+F165+F168+F171</f>
        <v>11773136.150000002</v>
      </c>
      <c r="G135" s="160">
        <f>G138+G141+G144+G147+G150+G156+G159+G162+G165+G168+G171</f>
        <v>11669777.46</v>
      </c>
      <c r="H135" s="26">
        <f>H138+H141+H144+H147+H150+H156+H159+H162+H168+H171</f>
        <v>9540281.700000001</v>
      </c>
      <c r="I135" s="27">
        <f>I138+I141+I144+I147+I150+I156+I159+I165+I168+I171</f>
        <v>2129495.76</v>
      </c>
      <c r="J135" s="57">
        <f>J150+J171</f>
        <v>6257.92</v>
      </c>
      <c r="K135" s="249">
        <f>K138+K141+K144+K147+K150+K156+K159</f>
        <v>97100.77</v>
      </c>
      <c r="L135" s="27" t="str">
        <f>L144</f>
        <v> </v>
      </c>
      <c r="M135" s="27"/>
      <c r="N135" s="17"/>
      <c r="O135" s="27">
        <f>P135</f>
        <v>35000</v>
      </c>
      <c r="P135" s="448">
        <f>P150+P144+P153</f>
        <v>35000</v>
      </c>
    </row>
    <row r="136" spans="1:16" ht="13.5" customHeight="1">
      <c r="A136" s="706"/>
      <c r="B136" s="350"/>
      <c r="C136" s="321"/>
      <c r="D136" s="58" t="s">
        <v>39</v>
      </c>
      <c r="E136" s="59">
        <f>ROUND((E135/E134)*100,2)</f>
        <v>53.02</v>
      </c>
      <c r="F136" s="59">
        <f aca="true" t="shared" si="6" ref="F136:P136">ROUND((F135/F134)*100,2)</f>
        <v>54.13</v>
      </c>
      <c r="G136" s="59">
        <f t="shared" si="6"/>
        <v>54.26</v>
      </c>
      <c r="H136" s="59">
        <f t="shared" si="6"/>
        <v>52.83</v>
      </c>
      <c r="I136" s="59">
        <f t="shared" si="6"/>
        <v>61.74</v>
      </c>
      <c r="J136" s="59">
        <f t="shared" si="6"/>
        <v>20.41</v>
      </c>
      <c r="K136" s="59">
        <f t="shared" si="6"/>
        <v>46.2</v>
      </c>
      <c r="L136" s="59" t="s">
        <v>0</v>
      </c>
      <c r="M136" s="59"/>
      <c r="N136" s="19"/>
      <c r="O136" s="59">
        <f t="shared" si="6"/>
        <v>6.69</v>
      </c>
      <c r="P136" s="449">
        <f t="shared" si="6"/>
        <v>6.69</v>
      </c>
    </row>
    <row r="137" spans="1:16" ht="14.25" customHeight="1">
      <c r="A137" s="364"/>
      <c r="B137" s="355" t="s">
        <v>96</v>
      </c>
      <c r="C137" s="620" t="s">
        <v>97</v>
      </c>
      <c r="D137" s="82" t="s">
        <v>37</v>
      </c>
      <c r="E137" s="98">
        <f>IF((F137)&gt;0,(F137)," ")</f>
        <v>786734</v>
      </c>
      <c r="F137" s="98">
        <f>IF((G137+J137+K137+L137+N137)&gt;0,(G137+J137+K137+L137+N137)," ")</f>
        <v>786734</v>
      </c>
      <c r="G137" s="98">
        <f>IF((H137+I137)&gt;0,(H137+I137)," ")</f>
        <v>781954</v>
      </c>
      <c r="H137" s="226">
        <v>553362</v>
      </c>
      <c r="I137" s="226">
        <v>228592</v>
      </c>
      <c r="J137" s="228"/>
      <c r="K137" s="226">
        <v>4780</v>
      </c>
      <c r="L137" s="103"/>
      <c r="M137" s="103"/>
      <c r="N137" s="241"/>
      <c r="O137" s="98" t="s">
        <v>0</v>
      </c>
      <c r="P137" s="526" t="s">
        <v>0</v>
      </c>
    </row>
    <row r="138" spans="1:16" ht="14.25" customHeight="1">
      <c r="A138" s="338"/>
      <c r="B138" s="345"/>
      <c r="C138" s="622"/>
      <c r="D138" s="87" t="s">
        <v>38</v>
      </c>
      <c r="E138" s="105">
        <f>F138</f>
        <v>409960.25</v>
      </c>
      <c r="F138" s="105">
        <f>G138+K138</f>
        <v>409960.25</v>
      </c>
      <c r="G138" s="105">
        <f>H138+I138</f>
        <v>407702.24</v>
      </c>
      <c r="H138" s="230">
        <v>283435.95</v>
      </c>
      <c r="I138" s="230">
        <v>124266.29</v>
      </c>
      <c r="J138" s="230"/>
      <c r="K138" s="230">
        <v>2258.01</v>
      </c>
      <c r="L138" s="105"/>
      <c r="M138" s="105"/>
      <c r="N138" s="101"/>
      <c r="O138" s="105" t="s">
        <v>0</v>
      </c>
      <c r="P138" s="456" t="s">
        <v>0</v>
      </c>
    </row>
    <row r="139" spans="1:16" ht="15.75" customHeight="1">
      <c r="A139" s="338"/>
      <c r="B139" s="345"/>
      <c r="C139" s="342"/>
      <c r="D139" s="87" t="s">
        <v>39</v>
      </c>
      <c r="E139" s="106">
        <f>ROUND((E138/E137)*100,2)</f>
        <v>52.11</v>
      </c>
      <c r="F139" s="106">
        <f>ROUND((F138/F137)*100,2)</f>
        <v>52.11</v>
      </c>
      <c r="G139" s="106">
        <f>ROUND((G138/G137)*100,2)</f>
        <v>52.14</v>
      </c>
      <c r="H139" s="106">
        <f>ROUND((H138/H137)*100,2)</f>
        <v>51.22</v>
      </c>
      <c r="I139" s="106">
        <f>ROUND((I138/I137)*100,2)</f>
        <v>54.36</v>
      </c>
      <c r="J139" s="232"/>
      <c r="K139" s="106">
        <f>ROUND((K138/K137)*100,2)</f>
        <v>47.24</v>
      </c>
      <c r="L139" s="106"/>
      <c r="M139" s="106"/>
      <c r="N139" s="237"/>
      <c r="O139" s="106" t="s">
        <v>0</v>
      </c>
      <c r="P139" s="457" t="s">
        <v>0</v>
      </c>
    </row>
    <row r="140" spans="1:16" ht="14.25" customHeight="1">
      <c r="A140" s="338"/>
      <c r="B140" s="355" t="s">
        <v>98</v>
      </c>
      <c r="C140" s="620" t="s">
        <v>99</v>
      </c>
      <c r="D140" s="82" t="s">
        <v>37</v>
      </c>
      <c r="E140" s="234">
        <f>IF((F140+O140)&gt;0,(F140+O140)," ")</f>
        <v>2450437</v>
      </c>
      <c r="F140" s="234">
        <f>IF((G140+J140+K140+L140+N140)&gt;0,(G140+J140+K140+L140+N140)," ")</f>
        <v>2450437</v>
      </c>
      <c r="G140" s="234">
        <f>IF((H140+I140)&gt;0,(H140+I140)," ")</f>
        <v>2390623</v>
      </c>
      <c r="H140" s="246">
        <v>2209213</v>
      </c>
      <c r="I140" s="107">
        <v>181410</v>
      </c>
      <c r="J140" s="230"/>
      <c r="K140" s="107">
        <v>59814</v>
      </c>
      <c r="L140" s="105"/>
      <c r="M140" s="105"/>
      <c r="N140" s="91"/>
      <c r="O140" s="90"/>
      <c r="P140" s="453"/>
    </row>
    <row r="141" spans="1:16" ht="13.5" customHeight="1">
      <c r="A141" s="338"/>
      <c r="B141" s="345"/>
      <c r="C141" s="622"/>
      <c r="D141" s="87" t="s">
        <v>38</v>
      </c>
      <c r="E141" s="105">
        <f>F141</f>
        <v>1327255.3900000001</v>
      </c>
      <c r="F141" s="105">
        <f>G141+K141</f>
        <v>1327255.3900000001</v>
      </c>
      <c r="G141" s="105">
        <f>H141+I141</f>
        <v>1298265.61</v>
      </c>
      <c r="H141" s="230">
        <v>1172455.62</v>
      </c>
      <c r="I141" s="108">
        <v>125809.99</v>
      </c>
      <c r="J141" s="230"/>
      <c r="K141" s="108">
        <v>28989.78</v>
      </c>
      <c r="L141" s="105"/>
      <c r="M141" s="105"/>
      <c r="N141" s="91"/>
      <c r="O141" s="90"/>
      <c r="P141" s="453"/>
    </row>
    <row r="142" spans="1:16" ht="15.75" customHeight="1">
      <c r="A142" s="338"/>
      <c r="B142" s="365"/>
      <c r="C142" s="344"/>
      <c r="D142" s="92" t="s">
        <v>39</v>
      </c>
      <c r="E142" s="106">
        <f>ROUND((E141/E140)*100,2)</f>
        <v>54.16</v>
      </c>
      <c r="F142" s="106">
        <f>ROUND((F141/F140)*100,2)</f>
        <v>54.16</v>
      </c>
      <c r="G142" s="106">
        <f>ROUND((G141/G140)*100,2)</f>
        <v>54.31</v>
      </c>
      <c r="H142" s="106">
        <f>ROUND((H141/H140)*100,2)</f>
        <v>53.07</v>
      </c>
      <c r="I142" s="106">
        <f>ROUND((I141/I140)*100,2)</f>
        <v>69.35</v>
      </c>
      <c r="J142" s="232"/>
      <c r="K142" s="106">
        <f>ROUND((K141/K140)*100,2)</f>
        <v>48.47</v>
      </c>
      <c r="L142" s="106"/>
      <c r="M142" s="106"/>
      <c r="N142" s="96"/>
      <c r="O142" s="95"/>
      <c r="P142" s="454"/>
    </row>
    <row r="143" spans="1:16" ht="15" customHeight="1">
      <c r="A143" s="338"/>
      <c r="B143" s="345" t="s">
        <v>100</v>
      </c>
      <c r="C143" s="620" t="s">
        <v>101</v>
      </c>
      <c r="D143" s="109" t="s">
        <v>37</v>
      </c>
      <c r="E143" s="234">
        <f>IF((F143+O143)&gt;0,(F143+O143)," ")</f>
        <v>5894555</v>
      </c>
      <c r="F143" s="234">
        <f>IF((G143+J143+K143)&gt;0,(G143+J143+K143)," ")</f>
        <v>5624555</v>
      </c>
      <c r="G143" s="234">
        <f>IF((H143+I143)&gt;0,(H143+I143)," ")</f>
        <v>5605020</v>
      </c>
      <c r="H143" s="246">
        <v>4762737</v>
      </c>
      <c r="I143" s="235">
        <v>842283</v>
      </c>
      <c r="J143" s="246"/>
      <c r="K143" s="107">
        <v>19535</v>
      </c>
      <c r="L143" s="234" t="s">
        <v>0</v>
      </c>
      <c r="M143" s="234"/>
      <c r="N143" s="91"/>
      <c r="O143" s="413">
        <f>P143</f>
        <v>270000</v>
      </c>
      <c r="P143" s="455">
        <v>270000</v>
      </c>
    </row>
    <row r="144" spans="1:16" ht="15.75" customHeight="1">
      <c r="A144" s="338"/>
      <c r="B144" s="356"/>
      <c r="C144" s="621"/>
      <c r="D144" s="87" t="s">
        <v>38</v>
      </c>
      <c r="E144" s="105">
        <f>F144+O144</f>
        <v>2886250.03</v>
      </c>
      <c r="F144" s="105">
        <f>G144+K144</f>
        <v>2881250.03</v>
      </c>
      <c r="G144" s="105">
        <f>H144+I144</f>
        <v>2875421.88</v>
      </c>
      <c r="H144" s="230">
        <v>2353462.1</v>
      </c>
      <c r="I144" s="231">
        <v>521959.78</v>
      </c>
      <c r="J144" s="230"/>
      <c r="K144" s="108">
        <v>5828.15</v>
      </c>
      <c r="L144" s="105" t="s">
        <v>0</v>
      </c>
      <c r="M144" s="105"/>
      <c r="N144" s="91"/>
      <c r="O144" s="105">
        <f>P144</f>
        <v>5000</v>
      </c>
      <c r="P144" s="456">
        <v>5000</v>
      </c>
    </row>
    <row r="145" spans="1:16" ht="16.5" customHeight="1">
      <c r="A145" s="338"/>
      <c r="B145" s="356"/>
      <c r="C145" s="342"/>
      <c r="D145" s="87" t="s">
        <v>39</v>
      </c>
      <c r="E145" s="105">
        <f>ROUND((E144/E143)*100,2)</f>
        <v>48.96</v>
      </c>
      <c r="F145" s="105">
        <f>ROUND((F144/F143)*100,2)</f>
        <v>51.23</v>
      </c>
      <c r="G145" s="105">
        <f>ROUND((G144/G143)*100,2)</f>
        <v>51.3</v>
      </c>
      <c r="H145" s="105">
        <f>ROUND((H144/H143)*100,2)</f>
        <v>49.41</v>
      </c>
      <c r="I145" s="105">
        <f>ROUND((I144/I143)*100,2)</f>
        <v>61.97</v>
      </c>
      <c r="J145" s="230"/>
      <c r="K145" s="105">
        <f>ROUND((K144/K143)*100,2)</f>
        <v>29.83</v>
      </c>
      <c r="L145" s="105" t="s">
        <v>0</v>
      </c>
      <c r="M145" s="105"/>
      <c r="N145" s="91"/>
      <c r="O145" s="105">
        <f>ROUND((O144/O143)*100,2)</f>
        <v>1.85</v>
      </c>
      <c r="P145" s="456">
        <f>ROUND((P144/P143)*100,2)</f>
        <v>1.85</v>
      </c>
    </row>
    <row r="146" spans="1:16" ht="15" customHeight="1">
      <c r="A146" s="325"/>
      <c r="B146" s="329" t="s">
        <v>102</v>
      </c>
      <c r="C146" s="620" t="s">
        <v>103</v>
      </c>
      <c r="D146" s="82" t="s">
        <v>37</v>
      </c>
      <c r="E146" s="98">
        <f>IF((F146+O146)&gt;0,(F146+O146)," ")</f>
        <v>68289</v>
      </c>
      <c r="F146" s="98">
        <f>IF((G146+J146+K146+L146+N146)&gt;0,(G146+J146+K146+L146+N146)," ")</f>
        <v>68289</v>
      </c>
      <c r="G146" s="98">
        <f>H146+I146</f>
        <v>68179</v>
      </c>
      <c r="H146" s="226">
        <v>65190</v>
      </c>
      <c r="I146" s="227">
        <v>2989</v>
      </c>
      <c r="J146" s="226"/>
      <c r="K146" s="271">
        <v>110</v>
      </c>
      <c r="L146" s="103"/>
      <c r="M146" s="103"/>
      <c r="N146" s="86"/>
      <c r="O146" s="85"/>
      <c r="P146" s="452"/>
    </row>
    <row r="147" spans="1:16" ht="14.25" customHeight="1">
      <c r="A147" s="325"/>
      <c r="B147" s="326"/>
      <c r="C147" s="622"/>
      <c r="D147" s="87" t="s">
        <v>38</v>
      </c>
      <c r="E147" s="105">
        <f>F147</f>
        <v>34176.71</v>
      </c>
      <c r="F147" s="105">
        <f>G147+K147</f>
        <v>34176.71</v>
      </c>
      <c r="G147" s="105">
        <f>H147+I147</f>
        <v>34176.71</v>
      </c>
      <c r="H147" s="230">
        <v>31934.71</v>
      </c>
      <c r="I147" s="231">
        <v>2242</v>
      </c>
      <c r="J147" s="230"/>
      <c r="K147" s="108">
        <v>0</v>
      </c>
      <c r="L147" s="105"/>
      <c r="M147" s="105"/>
      <c r="N147" s="91"/>
      <c r="O147" s="90"/>
      <c r="P147" s="453"/>
    </row>
    <row r="148" spans="1:16" ht="17.25" customHeight="1">
      <c r="A148" s="325"/>
      <c r="B148" s="327"/>
      <c r="C148" s="344"/>
      <c r="D148" s="92" t="s">
        <v>39</v>
      </c>
      <c r="E148" s="106">
        <f>ROUND((E147/E146)*100,2)</f>
        <v>50.05</v>
      </c>
      <c r="F148" s="106">
        <f>ROUND((F147/F146)*100,2)</f>
        <v>50.05</v>
      </c>
      <c r="G148" s="106">
        <f>ROUND((G147/G146)*100,2)</f>
        <v>50.13</v>
      </c>
      <c r="H148" s="106">
        <f>ROUND((H147/H146)*100,2)</f>
        <v>48.99</v>
      </c>
      <c r="I148" s="106">
        <v>75</v>
      </c>
      <c r="J148" s="232"/>
      <c r="K148" s="106">
        <f>ROUND((K147/K146)*100,2)</f>
        <v>0</v>
      </c>
      <c r="L148" s="106"/>
      <c r="M148" s="106"/>
      <c r="N148" s="96"/>
      <c r="O148" s="95"/>
      <c r="P148" s="454"/>
    </row>
    <row r="149" spans="1:16" ht="15.75" customHeight="1">
      <c r="A149" s="338"/>
      <c r="B149" s="345" t="s">
        <v>104</v>
      </c>
      <c r="C149" s="620" t="s">
        <v>105</v>
      </c>
      <c r="D149" s="109" t="s">
        <v>37</v>
      </c>
      <c r="E149" s="234">
        <f>IF((F149+O149)&gt;0,(F149+O149)," ")</f>
        <v>11174728</v>
      </c>
      <c r="F149" s="234">
        <f>IF((G149+J149+K149+L149+N149)&gt;0,(G149+J149+K149+L149+N149)," ")</f>
        <v>10951728</v>
      </c>
      <c r="G149" s="234">
        <f>IF((H149+I149)&gt;0,(H149+I149)," ")</f>
        <v>10799445</v>
      </c>
      <c r="H149" s="246">
        <v>9125800</v>
      </c>
      <c r="I149" s="235">
        <v>1673645</v>
      </c>
      <c r="J149" s="246">
        <v>27666</v>
      </c>
      <c r="K149" s="246">
        <v>124617</v>
      </c>
      <c r="L149" s="105"/>
      <c r="M149" s="105"/>
      <c r="N149" s="91"/>
      <c r="O149" s="234">
        <f>P149</f>
        <v>223000</v>
      </c>
      <c r="P149" s="460">
        <v>223000</v>
      </c>
    </row>
    <row r="150" spans="1:16" ht="15" customHeight="1">
      <c r="A150" s="338"/>
      <c r="B150" s="345"/>
      <c r="C150" s="621"/>
      <c r="D150" s="87" t="s">
        <v>38</v>
      </c>
      <c r="E150" s="105">
        <f>F150+O150</f>
        <v>6144535.49</v>
      </c>
      <c r="F150" s="105">
        <f>G150+J150+K150</f>
        <v>6144535.49</v>
      </c>
      <c r="G150" s="105">
        <f>H150+I150</f>
        <v>6079802.74</v>
      </c>
      <c r="H150" s="230">
        <v>5031219.49</v>
      </c>
      <c r="I150" s="231">
        <v>1048583.25</v>
      </c>
      <c r="J150" s="230">
        <v>5257.92</v>
      </c>
      <c r="K150" s="230">
        <v>59474.83</v>
      </c>
      <c r="L150" s="105"/>
      <c r="M150" s="105"/>
      <c r="N150" s="91"/>
      <c r="O150" s="105">
        <f>P150</f>
        <v>0</v>
      </c>
      <c r="P150" s="456">
        <v>0</v>
      </c>
    </row>
    <row r="151" spans="1:16" ht="14.25" customHeight="1">
      <c r="A151" s="338"/>
      <c r="B151" s="345"/>
      <c r="C151" s="342"/>
      <c r="D151" s="87" t="s">
        <v>39</v>
      </c>
      <c r="E151" s="105">
        <f>ROUND((E150/E149)*100,2)</f>
        <v>54.99</v>
      </c>
      <c r="F151" s="106">
        <f aca="true" t="shared" si="7" ref="F151:K151">ROUND((F150/F149)*100,2)</f>
        <v>56.11</v>
      </c>
      <c r="G151" s="106">
        <f t="shared" si="7"/>
        <v>56.3</v>
      </c>
      <c r="H151" s="106">
        <f t="shared" si="7"/>
        <v>55.13</v>
      </c>
      <c r="I151" s="106">
        <f t="shared" si="7"/>
        <v>62.65</v>
      </c>
      <c r="J151" s="106">
        <f t="shared" si="7"/>
        <v>19</v>
      </c>
      <c r="K151" s="106">
        <f t="shared" si="7"/>
        <v>47.73</v>
      </c>
      <c r="L151" s="106"/>
      <c r="M151" s="106"/>
      <c r="N151" s="96"/>
      <c r="O151" s="106">
        <f>ROUND((O150/O149)*100,2)</f>
        <v>0</v>
      </c>
      <c r="P151" s="457">
        <f>ROUND((P150/P149)*100,2)</f>
        <v>0</v>
      </c>
    </row>
    <row r="152" spans="1:16" ht="15.75" customHeight="1">
      <c r="A152" s="338"/>
      <c r="B152" s="339" t="s">
        <v>206</v>
      </c>
      <c r="C152" s="340" t="s">
        <v>207</v>
      </c>
      <c r="D152" s="525" t="s">
        <v>37</v>
      </c>
      <c r="E152" s="98">
        <f>O152</f>
        <v>30000</v>
      </c>
      <c r="F152" s="103"/>
      <c r="G152" s="103"/>
      <c r="H152" s="103"/>
      <c r="I152" s="124"/>
      <c r="J152" s="103"/>
      <c r="K152" s="143"/>
      <c r="L152" s="103"/>
      <c r="M152" s="103"/>
      <c r="N152" s="86"/>
      <c r="O152" s="98">
        <f>P152</f>
        <v>30000</v>
      </c>
      <c r="P152" s="526">
        <v>30000</v>
      </c>
    </row>
    <row r="153" spans="1:16" ht="13.5" customHeight="1">
      <c r="A153" s="338"/>
      <c r="B153" s="341"/>
      <c r="C153" s="342"/>
      <c r="D153" s="87" t="s">
        <v>38</v>
      </c>
      <c r="E153" s="105">
        <f>O153</f>
        <v>30000</v>
      </c>
      <c r="F153" s="105" t="s">
        <v>0</v>
      </c>
      <c r="G153" s="105"/>
      <c r="H153" s="105"/>
      <c r="I153" s="115"/>
      <c r="J153" s="105"/>
      <c r="K153" s="144"/>
      <c r="L153" s="105"/>
      <c r="M153" s="105"/>
      <c r="N153" s="91"/>
      <c r="O153" s="105">
        <f>P153</f>
        <v>30000</v>
      </c>
      <c r="P153" s="456">
        <v>30000</v>
      </c>
    </row>
    <row r="154" spans="1:16" ht="15" customHeight="1">
      <c r="A154" s="338"/>
      <c r="B154" s="343"/>
      <c r="C154" s="344"/>
      <c r="D154" s="92" t="s">
        <v>39</v>
      </c>
      <c r="E154" s="105">
        <f>ROUND((E153/E152)*100,2)</f>
        <v>100</v>
      </c>
      <c r="F154" s="106"/>
      <c r="G154" s="106"/>
      <c r="H154" s="106"/>
      <c r="I154" s="125"/>
      <c r="J154" s="106"/>
      <c r="K154" s="145"/>
      <c r="L154" s="106"/>
      <c r="M154" s="106"/>
      <c r="N154" s="96" t="s">
        <v>0</v>
      </c>
      <c r="O154" s="106">
        <f>ROUND((O153/O152)*100,2)</f>
        <v>100</v>
      </c>
      <c r="P154" s="457">
        <f>ROUND((P153/P152)*100,2)</f>
        <v>100</v>
      </c>
    </row>
    <row r="155" spans="1:16" ht="15" customHeight="1">
      <c r="A155" s="104"/>
      <c r="B155" s="339" t="s">
        <v>106</v>
      </c>
      <c r="C155" s="620" t="s">
        <v>107</v>
      </c>
      <c r="D155" s="82" t="s">
        <v>37</v>
      </c>
      <c r="E155" s="98">
        <f>IF((F155+O155)&gt;0,(F155+O155)," ")</f>
        <v>423027</v>
      </c>
      <c r="F155" s="234">
        <f>IF((G155+J155+K155+L155+N155)&gt;0,(G155+J155+K155+L155+N155)," ")</f>
        <v>423027</v>
      </c>
      <c r="G155" s="234">
        <f>IF((H155+I155)&gt;0,(H155+I155)," ")</f>
        <v>422387</v>
      </c>
      <c r="H155" s="246">
        <v>404840</v>
      </c>
      <c r="I155" s="235">
        <v>17547</v>
      </c>
      <c r="J155" s="246"/>
      <c r="K155" s="107">
        <v>640</v>
      </c>
      <c r="L155" s="105"/>
      <c r="M155" s="105"/>
      <c r="N155" s="91"/>
      <c r="O155" s="90"/>
      <c r="P155" s="453"/>
    </row>
    <row r="156" spans="1:16" ht="13.5" customHeight="1">
      <c r="A156" s="104"/>
      <c r="B156" s="341"/>
      <c r="C156" s="622"/>
      <c r="D156" s="87" t="s">
        <v>38</v>
      </c>
      <c r="E156" s="105">
        <f>F156</f>
        <v>223388.31</v>
      </c>
      <c r="F156" s="105">
        <f>G156+K156</f>
        <v>223388.31</v>
      </c>
      <c r="G156" s="105">
        <f>H156+I156</f>
        <v>222988.31</v>
      </c>
      <c r="H156" s="230">
        <v>209828.31</v>
      </c>
      <c r="I156" s="231">
        <v>13160</v>
      </c>
      <c r="J156" s="230"/>
      <c r="K156" s="108">
        <v>400</v>
      </c>
      <c r="L156" s="105"/>
      <c r="M156" s="105"/>
      <c r="N156" s="91"/>
      <c r="O156" s="90"/>
      <c r="P156" s="453"/>
    </row>
    <row r="157" spans="1:16" ht="14.25" customHeight="1">
      <c r="A157" s="104"/>
      <c r="B157" s="343"/>
      <c r="C157" s="344"/>
      <c r="D157" s="92" t="s">
        <v>39</v>
      </c>
      <c r="E157" s="106">
        <f>ROUND((E156/E155)*100,2)</f>
        <v>52.81</v>
      </c>
      <c r="F157" s="106">
        <f>ROUND((F156/F155)*100,2)</f>
        <v>52.81</v>
      </c>
      <c r="G157" s="106">
        <f>ROUND((G156/G155)*100,2)</f>
        <v>52.79</v>
      </c>
      <c r="H157" s="106">
        <f>ROUND((H156/H155)*100,2)</f>
        <v>51.83</v>
      </c>
      <c r="I157" s="106">
        <f>ROUND((I156/I155)*100,2)</f>
        <v>75</v>
      </c>
      <c r="J157" s="232"/>
      <c r="K157" s="106">
        <f>ROUND((K156/K155)*100,2)</f>
        <v>62.5</v>
      </c>
      <c r="L157" s="105"/>
      <c r="M157" s="105"/>
      <c r="N157" s="91"/>
      <c r="O157" s="90"/>
      <c r="P157" s="453"/>
    </row>
    <row r="158" spans="1:16" ht="15.75" customHeight="1">
      <c r="A158" s="104"/>
      <c r="B158" s="345" t="s">
        <v>108</v>
      </c>
      <c r="C158" s="620" t="s">
        <v>190</v>
      </c>
      <c r="D158" s="109" t="s">
        <v>37</v>
      </c>
      <c r="E158" s="234">
        <f>IF((F158+O158)&gt;0,(F158+O158)," ")</f>
        <v>499624</v>
      </c>
      <c r="F158" s="234">
        <f>IF((G158+J158+K158+L158+N158)&gt;0,(G158+J158+K158+L158+N158)," ")</f>
        <v>499624</v>
      </c>
      <c r="G158" s="234">
        <f>IF((H158+I158)&gt;0,(H158+I158)," ")</f>
        <v>498954</v>
      </c>
      <c r="H158" s="246">
        <v>443424</v>
      </c>
      <c r="I158" s="235">
        <v>55530</v>
      </c>
      <c r="J158" s="246"/>
      <c r="K158" s="226">
        <v>670</v>
      </c>
      <c r="L158" s="103"/>
      <c r="M158" s="103"/>
      <c r="N158" s="86"/>
      <c r="O158" s="85"/>
      <c r="P158" s="452"/>
    </row>
    <row r="159" spans="1:16" ht="15" customHeight="1">
      <c r="A159" s="104"/>
      <c r="B159" s="345"/>
      <c r="C159" s="622"/>
      <c r="D159" s="87" t="s">
        <v>38</v>
      </c>
      <c r="E159" s="105">
        <f>F159</f>
        <v>222078.91</v>
      </c>
      <c r="F159" s="105">
        <f>G159+K159</f>
        <v>222078.91</v>
      </c>
      <c r="G159" s="105">
        <f>H159+I159</f>
        <v>221928.91</v>
      </c>
      <c r="H159" s="230">
        <v>202712.25</v>
      </c>
      <c r="I159" s="231">
        <v>19216.66</v>
      </c>
      <c r="J159" s="230"/>
      <c r="K159" s="230">
        <v>150</v>
      </c>
      <c r="L159" s="105"/>
      <c r="M159" s="105"/>
      <c r="N159" s="91"/>
      <c r="O159" s="90"/>
      <c r="P159" s="453"/>
    </row>
    <row r="160" spans="1:16" ht="18.75" customHeight="1">
      <c r="A160" s="104"/>
      <c r="B160" s="345"/>
      <c r="C160" s="634"/>
      <c r="D160" s="87" t="s">
        <v>39</v>
      </c>
      <c r="E160" s="105">
        <f>ROUND((E159/E158)*100,2)</f>
        <v>44.45</v>
      </c>
      <c r="F160" s="106">
        <f>ROUND((F159/F158)*100,2)</f>
        <v>44.45</v>
      </c>
      <c r="G160" s="106">
        <f>ROUND((G159/G158)*100,2)</f>
        <v>44.48</v>
      </c>
      <c r="H160" s="106">
        <f>ROUND((H159/H158)*100,2)</f>
        <v>45.72</v>
      </c>
      <c r="I160" s="106">
        <f>ROUND((I159/I158)*100,2)</f>
        <v>34.61</v>
      </c>
      <c r="J160" s="230"/>
      <c r="K160" s="106">
        <f>ROUND((K159/K158)*100,2)</f>
        <v>22.39</v>
      </c>
      <c r="L160" s="106"/>
      <c r="M160" s="106"/>
      <c r="N160" s="96"/>
      <c r="O160" s="95"/>
      <c r="P160" s="454"/>
    </row>
    <row r="161" spans="1:16" ht="15" customHeight="1">
      <c r="A161" s="104"/>
      <c r="B161" s="339" t="s">
        <v>109</v>
      </c>
      <c r="C161" s="620" t="s">
        <v>110</v>
      </c>
      <c r="D161" s="82" t="s">
        <v>37</v>
      </c>
      <c r="E161" s="98">
        <f>IF((F161+O161)&gt;0,(F161+O161)," ")</f>
        <v>390472</v>
      </c>
      <c r="F161" s="234">
        <f>IF((G161+J161+K161+L161+N161)&gt;0,(G161+J161+K161+L161+N161)," ")</f>
        <v>390472</v>
      </c>
      <c r="G161" s="234">
        <f>IF((H161+I161)&gt;0,(H161+I161)," ")</f>
        <v>390472</v>
      </c>
      <c r="H161" s="246">
        <v>390472</v>
      </c>
      <c r="I161" s="231"/>
      <c r="J161" s="83"/>
      <c r="K161" s="116"/>
      <c r="L161" s="90"/>
      <c r="M161" s="90"/>
      <c r="N161" s="91"/>
      <c r="O161" s="90"/>
      <c r="P161" s="453"/>
    </row>
    <row r="162" spans="1:16" ht="15" customHeight="1">
      <c r="A162" s="104"/>
      <c r="B162" s="341"/>
      <c r="C162" s="622"/>
      <c r="D162" s="87" t="s">
        <v>38</v>
      </c>
      <c r="E162" s="105">
        <f>F162</f>
        <v>207672.91</v>
      </c>
      <c r="F162" s="105">
        <f>G162</f>
        <v>207672.91</v>
      </c>
      <c r="G162" s="105">
        <f>H162</f>
        <v>207672.91</v>
      </c>
      <c r="H162" s="230">
        <v>207672.91</v>
      </c>
      <c r="I162" s="231"/>
      <c r="J162" s="88"/>
      <c r="K162" s="116"/>
      <c r="L162" s="90"/>
      <c r="M162" s="90"/>
      <c r="N162" s="91"/>
      <c r="O162" s="90"/>
      <c r="P162" s="453"/>
    </row>
    <row r="163" spans="1:16" ht="15.75" customHeight="1">
      <c r="A163" s="104"/>
      <c r="B163" s="343"/>
      <c r="C163" s="344"/>
      <c r="D163" s="92" t="s">
        <v>39</v>
      </c>
      <c r="E163" s="106">
        <f>ROUND((E162/E161)*100,2)</f>
        <v>53.19</v>
      </c>
      <c r="F163" s="106">
        <f>ROUND((F162/F161)*100,2)</f>
        <v>53.19</v>
      </c>
      <c r="G163" s="106">
        <f>ROUND((G162/G161)*100,2)</f>
        <v>53.19</v>
      </c>
      <c r="H163" s="106">
        <f>ROUND((H162/H161)*100,2)</f>
        <v>53.19</v>
      </c>
      <c r="I163" s="233"/>
      <c r="J163" s="93"/>
      <c r="K163" s="116"/>
      <c r="L163" s="90"/>
      <c r="M163" s="90"/>
      <c r="N163" s="91"/>
      <c r="O163" s="90"/>
      <c r="P163" s="453"/>
    </row>
    <row r="164" spans="1:16" ht="15.75" customHeight="1">
      <c r="A164" s="104"/>
      <c r="B164" s="345" t="s">
        <v>111</v>
      </c>
      <c r="C164" s="620" t="s">
        <v>112</v>
      </c>
      <c r="D164" s="109" t="s">
        <v>37</v>
      </c>
      <c r="E164" s="234">
        <f>IF((F164+O164)&gt;0,(F164+O164)," ")</f>
        <v>115716</v>
      </c>
      <c r="F164" s="234">
        <f>IF((G164+J164+K164+L164+N164)&gt;0,(G164+J164+K164+L164+N164)," ")</f>
        <v>115716</v>
      </c>
      <c r="G164" s="234">
        <f>IF((I164)&gt;0,(I164)," ")</f>
        <v>115716</v>
      </c>
      <c r="H164" s="246" t="s">
        <v>0</v>
      </c>
      <c r="I164" s="235">
        <v>115716</v>
      </c>
      <c r="J164" s="88"/>
      <c r="K164" s="83"/>
      <c r="L164" s="85"/>
      <c r="M164" s="85"/>
      <c r="N164" s="86"/>
      <c r="O164" s="85"/>
      <c r="P164" s="452"/>
    </row>
    <row r="165" spans="1:16" ht="14.25" customHeight="1">
      <c r="A165" s="104"/>
      <c r="B165" s="345"/>
      <c r="C165" s="621"/>
      <c r="D165" s="87" t="s">
        <v>38</v>
      </c>
      <c r="E165" s="105">
        <f>F165</f>
        <v>37399.77</v>
      </c>
      <c r="F165" s="105">
        <f>G165</f>
        <v>37399.77</v>
      </c>
      <c r="G165" s="105">
        <f>I165</f>
        <v>37399.77</v>
      </c>
      <c r="H165" s="230" t="s">
        <v>0</v>
      </c>
      <c r="I165" s="231">
        <v>37399.77</v>
      </c>
      <c r="J165" s="88"/>
      <c r="K165" s="88"/>
      <c r="L165" s="90"/>
      <c r="M165" s="90"/>
      <c r="N165" s="91"/>
      <c r="O165" s="90"/>
      <c r="P165" s="453"/>
    </row>
    <row r="166" spans="1:16" ht="15.75" customHeight="1">
      <c r="A166" s="104"/>
      <c r="B166" s="345"/>
      <c r="C166" s="342"/>
      <c r="D166" s="87" t="s">
        <v>39</v>
      </c>
      <c r="E166" s="105">
        <f>ROUND((E165/E164)*100,2)</f>
        <v>32.32</v>
      </c>
      <c r="F166" s="105">
        <f>ROUND((F165/F164)*100,2)</f>
        <v>32.32</v>
      </c>
      <c r="G166" s="105">
        <f>ROUND((G165/G164)*100,2)</f>
        <v>32.32</v>
      </c>
      <c r="H166" s="105" t="s">
        <v>0</v>
      </c>
      <c r="I166" s="105">
        <f>ROUND((I165/I164)*100,2)</f>
        <v>32.32</v>
      </c>
      <c r="J166" s="88"/>
      <c r="K166" s="93"/>
      <c r="L166" s="95"/>
      <c r="M166" s="95"/>
      <c r="N166" s="96"/>
      <c r="O166" s="95"/>
      <c r="P166" s="454"/>
    </row>
    <row r="167" spans="1:16" ht="14.25" customHeight="1">
      <c r="A167" s="104"/>
      <c r="B167" s="339" t="s">
        <v>113</v>
      </c>
      <c r="C167" s="620" t="s">
        <v>181</v>
      </c>
      <c r="D167" s="82" t="s">
        <v>37</v>
      </c>
      <c r="E167" s="98">
        <f>IF((F167+O167)&gt;0,(F167+O167)," ")</f>
        <v>227375</v>
      </c>
      <c r="F167" s="98">
        <f>IF((G167+J167+K167+L167+N167)&gt;0,(G167+J167+K167+L167+N167)," ")</f>
        <v>227375</v>
      </c>
      <c r="G167" s="98">
        <f>IF((H167+I167)&gt;0,(H167+I167)," ")</f>
        <v>227375</v>
      </c>
      <c r="H167" s="226">
        <v>98795</v>
      </c>
      <c r="I167" s="227">
        <v>128580</v>
      </c>
      <c r="J167" s="83"/>
      <c r="K167" s="116"/>
      <c r="L167" s="90"/>
      <c r="M167" s="90"/>
      <c r="N167" s="91"/>
      <c r="O167" s="90"/>
      <c r="P167" s="453"/>
    </row>
    <row r="168" spans="1:16" ht="15" customHeight="1">
      <c r="A168" s="104"/>
      <c r="B168" s="341"/>
      <c r="C168" s="622"/>
      <c r="D168" s="87" t="s">
        <v>38</v>
      </c>
      <c r="E168" s="105">
        <f>F168</f>
        <v>132202.38</v>
      </c>
      <c r="F168" s="105">
        <f>G168</f>
        <v>132202.38</v>
      </c>
      <c r="G168" s="105">
        <f>H168+I168</f>
        <v>132202.38</v>
      </c>
      <c r="H168" s="230">
        <v>47560.36</v>
      </c>
      <c r="I168" s="231">
        <v>84642.02</v>
      </c>
      <c r="J168" s="88"/>
      <c r="K168" s="116"/>
      <c r="L168" s="90"/>
      <c r="M168" s="90"/>
      <c r="N168" s="91"/>
      <c r="O168" s="90"/>
      <c r="P168" s="453"/>
    </row>
    <row r="169" spans="1:16" ht="17.25" customHeight="1">
      <c r="A169" s="104"/>
      <c r="B169" s="343"/>
      <c r="C169" s="344"/>
      <c r="D169" s="92" t="s">
        <v>39</v>
      </c>
      <c r="E169" s="106">
        <f>ROUND((E168/E167)*100,2)</f>
        <v>58.14</v>
      </c>
      <c r="F169" s="106">
        <f>ROUND((F168/F167)*100,2)</f>
        <v>58.14</v>
      </c>
      <c r="G169" s="106">
        <f>ROUND((G168/G167)*100,2)</f>
        <v>58.14</v>
      </c>
      <c r="H169" s="106">
        <f>ROUND((H168/H167)*100,2)</f>
        <v>48.14</v>
      </c>
      <c r="I169" s="106">
        <f>ROUND((I168/I167)*100,2)</f>
        <v>65.83</v>
      </c>
      <c r="J169" s="93"/>
      <c r="K169" s="116"/>
      <c r="L169" s="90"/>
      <c r="M169" s="90"/>
      <c r="N169" s="91"/>
      <c r="O169" s="90"/>
      <c r="P169" s="453"/>
    </row>
    <row r="170" spans="1:16" ht="15.75" customHeight="1">
      <c r="A170" s="104"/>
      <c r="B170" s="345" t="s">
        <v>114</v>
      </c>
      <c r="C170" s="620" t="s">
        <v>53</v>
      </c>
      <c r="D170" s="109" t="s">
        <v>37</v>
      </c>
      <c r="E170" s="234">
        <f>IF((F170+O170)&gt;0,(F170+O170)," ")</f>
        <v>211938</v>
      </c>
      <c r="F170" s="234">
        <f>IF((G170+J170+K170+L170+N170)&gt;0,(G170+J170+K170+L170+N170)," ")</f>
        <v>211938</v>
      </c>
      <c r="G170" s="234">
        <f>IF((H170+I170)&gt;0,(H170+I170)," ")</f>
        <v>208938</v>
      </c>
      <c r="H170" s="246">
        <v>6000</v>
      </c>
      <c r="I170" s="235">
        <v>202938</v>
      </c>
      <c r="J170" s="246">
        <v>3000</v>
      </c>
      <c r="K170" s="83"/>
      <c r="L170" s="85"/>
      <c r="M170" s="85"/>
      <c r="N170" s="86"/>
      <c r="O170" s="85"/>
      <c r="P170" s="452"/>
    </row>
    <row r="171" spans="1:16" ht="14.25" customHeight="1">
      <c r="A171" s="104"/>
      <c r="B171" s="356"/>
      <c r="C171" s="621"/>
      <c r="D171" s="87" t="s">
        <v>38</v>
      </c>
      <c r="E171" s="105">
        <f>F171</f>
        <v>153216</v>
      </c>
      <c r="F171" s="105">
        <f>G171+J171</f>
        <v>153216</v>
      </c>
      <c r="G171" s="105">
        <f>H171+I171</f>
        <v>152216</v>
      </c>
      <c r="H171" s="230">
        <v>0</v>
      </c>
      <c r="I171" s="231">
        <v>152216</v>
      </c>
      <c r="J171" s="230">
        <v>1000</v>
      </c>
      <c r="K171" s="88"/>
      <c r="L171" s="90"/>
      <c r="M171" s="90"/>
      <c r="N171" s="91"/>
      <c r="O171" s="90"/>
      <c r="P171" s="453"/>
    </row>
    <row r="172" spans="1:16" ht="15" customHeight="1" thickBot="1">
      <c r="A172" s="110"/>
      <c r="B172" s="738"/>
      <c r="C172" s="730"/>
      <c r="D172" s="731" t="s">
        <v>39</v>
      </c>
      <c r="E172" s="732">
        <f aca="true" t="shared" si="8" ref="E172:J172">ROUND((E171/E170)*100,2)</f>
        <v>72.29</v>
      </c>
      <c r="F172" s="732">
        <f t="shared" si="8"/>
        <v>72.29</v>
      </c>
      <c r="G172" s="732">
        <f t="shared" si="8"/>
        <v>72.85</v>
      </c>
      <c r="H172" s="732">
        <f t="shared" si="8"/>
        <v>0</v>
      </c>
      <c r="I172" s="732">
        <f t="shared" si="8"/>
        <v>75.01</v>
      </c>
      <c r="J172" s="732">
        <f t="shared" si="8"/>
        <v>33.33</v>
      </c>
      <c r="K172" s="739"/>
      <c r="L172" s="112"/>
      <c r="M172" s="112"/>
      <c r="N172" s="111"/>
      <c r="O172" s="112"/>
      <c r="P172" s="740"/>
    </row>
    <row r="173" spans="1:16" ht="15" customHeight="1" thickBot="1">
      <c r="A173" s="612">
        <v>1</v>
      </c>
      <c r="B173" s="613" t="s">
        <v>33</v>
      </c>
      <c r="C173" s="590">
        <v>3</v>
      </c>
      <c r="D173" s="590">
        <v>4</v>
      </c>
      <c r="E173" s="592">
        <v>5</v>
      </c>
      <c r="F173" s="592">
        <v>6</v>
      </c>
      <c r="G173" s="592">
        <v>7</v>
      </c>
      <c r="H173" s="592">
        <v>8</v>
      </c>
      <c r="I173" s="592">
        <v>9</v>
      </c>
      <c r="J173" s="592">
        <v>10</v>
      </c>
      <c r="K173" s="592">
        <v>11</v>
      </c>
      <c r="L173" s="592">
        <v>12</v>
      </c>
      <c r="M173" s="592">
        <v>13</v>
      </c>
      <c r="N173" s="591">
        <v>14</v>
      </c>
      <c r="O173" s="592">
        <v>15</v>
      </c>
      <c r="P173" s="593">
        <v>16</v>
      </c>
    </row>
    <row r="174" spans="1:16" ht="15" customHeight="1">
      <c r="A174" s="741">
        <v>851</v>
      </c>
      <c r="B174" s="717"/>
      <c r="C174" s="742" t="s">
        <v>115</v>
      </c>
      <c r="D174" s="719" t="s">
        <v>37</v>
      </c>
      <c r="E174" s="270">
        <f>IF((F174+O174)&gt;0,(F174+O174)," ")</f>
        <v>3518400</v>
      </c>
      <c r="F174" s="270">
        <f>IF((G174+J174+K174+L174+N174)&gt;0,(G174+J174+K174+L174+N174)," ")</f>
        <v>3018400</v>
      </c>
      <c r="G174" s="743">
        <f>IF((H174+I174)&gt;0,(H174+I174)," ")</f>
        <v>3012400</v>
      </c>
      <c r="H174" s="270">
        <f>H186</f>
        <v>2000</v>
      </c>
      <c r="I174" s="270">
        <f>I180+I186+I183</f>
        <v>3010400</v>
      </c>
      <c r="J174" s="270">
        <f>J186</f>
        <v>6000</v>
      </c>
      <c r="K174" s="722"/>
      <c r="L174" s="722"/>
      <c r="M174" s="722"/>
      <c r="N174" s="744"/>
      <c r="O174" s="270">
        <f>P174</f>
        <v>500000</v>
      </c>
      <c r="P174" s="724">
        <f>P177</f>
        <v>500000</v>
      </c>
    </row>
    <row r="175" spans="1:16" ht="14.25" customHeight="1">
      <c r="A175" s="705"/>
      <c r="B175" s="301"/>
      <c r="C175" s="633"/>
      <c r="D175" s="25" t="s">
        <v>38</v>
      </c>
      <c r="E175" s="27">
        <f>E178+E181+E184+E187</f>
        <v>1594275.48</v>
      </c>
      <c r="F175" s="27">
        <f>F181+F184+F187</f>
        <v>1594275.48</v>
      </c>
      <c r="G175" s="160">
        <f>G181+G184+G187</f>
        <v>1588275.48</v>
      </c>
      <c r="H175" s="27">
        <f>H187</f>
        <v>1000</v>
      </c>
      <c r="I175" s="27">
        <f>I181+I187+I184</f>
        <v>1587275.48</v>
      </c>
      <c r="J175" s="27">
        <f>J187</f>
        <v>6000</v>
      </c>
      <c r="K175" s="18"/>
      <c r="L175" s="18"/>
      <c r="M175" s="18"/>
      <c r="N175" s="55"/>
      <c r="O175" s="27">
        <f>P175</f>
        <v>0</v>
      </c>
      <c r="P175" s="448">
        <f>P178</f>
        <v>0</v>
      </c>
    </row>
    <row r="176" spans="1:16" ht="15" customHeight="1">
      <c r="A176" s="706"/>
      <c r="B176" s="303"/>
      <c r="C176" s="419"/>
      <c r="D176" s="28" t="s">
        <v>39</v>
      </c>
      <c r="E176" s="59">
        <f aca="true" t="shared" si="9" ref="E176:J176">ROUND((E175/E174)*100,2)</f>
        <v>45.31</v>
      </c>
      <c r="F176" s="59">
        <f t="shared" si="9"/>
        <v>52.82</v>
      </c>
      <c r="G176" s="59">
        <f t="shared" si="9"/>
        <v>52.72</v>
      </c>
      <c r="H176" s="59">
        <f t="shared" si="9"/>
        <v>50</v>
      </c>
      <c r="I176" s="59">
        <f t="shared" si="9"/>
        <v>52.73</v>
      </c>
      <c r="J176" s="59">
        <f t="shared" si="9"/>
        <v>100</v>
      </c>
      <c r="K176" s="18"/>
      <c r="L176" s="18"/>
      <c r="M176" s="20"/>
      <c r="N176" s="55"/>
      <c r="O176" s="59">
        <f>ROUND((O175/O174)*100,2)</f>
        <v>0</v>
      </c>
      <c r="P176" s="449">
        <f>ROUND((P175/P174)*100,2)</f>
        <v>0</v>
      </c>
    </row>
    <row r="177" spans="1:16" ht="17.25" customHeight="1">
      <c r="A177" s="352"/>
      <c r="B177" s="306" t="s">
        <v>116</v>
      </c>
      <c r="C177" s="618" t="s">
        <v>117</v>
      </c>
      <c r="D177" s="44" t="s">
        <v>37</v>
      </c>
      <c r="E177" s="29">
        <f>P177</f>
        <v>500000</v>
      </c>
      <c r="F177" s="29"/>
      <c r="G177" s="222"/>
      <c r="H177" s="29"/>
      <c r="I177" s="29"/>
      <c r="J177" s="29"/>
      <c r="K177" s="31"/>
      <c r="L177" s="31"/>
      <c r="M177" s="31"/>
      <c r="N177" s="31"/>
      <c r="O177" s="29">
        <f>P177</f>
        <v>500000</v>
      </c>
      <c r="P177" s="577">
        <v>500000</v>
      </c>
    </row>
    <row r="178" spans="1:16" ht="14.25" customHeight="1">
      <c r="A178" s="352"/>
      <c r="B178" s="309"/>
      <c r="C178" s="619"/>
      <c r="D178" s="33" t="s">
        <v>38</v>
      </c>
      <c r="E178" s="34">
        <f>O178</f>
        <v>0</v>
      </c>
      <c r="F178" s="35"/>
      <c r="G178" s="215"/>
      <c r="H178" s="35"/>
      <c r="I178" s="35"/>
      <c r="J178" s="35"/>
      <c r="K178" s="37"/>
      <c r="L178" s="37"/>
      <c r="M178" s="37"/>
      <c r="N178" s="37"/>
      <c r="O178" s="34">
        <f>P178</f>
        <v>0</v>
      </c>
      <c r="P178" s="572">
        <v>0</v>
      </c>
    </row>
    <row r="179" spans="1:16" ht="15" customHeight="1">
      <c r="A179" s="352"/>
      <c r="B179" s="311"/>
      <c r="C179" s="319"/>
      <c r="D179" s="118" t="s">
        <v>39</v>
      </c>
      <c r="E179" s="220">
        <f>ROUND((E178/E177)*100,2)</f>
        <v>0</v>
      </c>
      <c r="F179" s="40"/>
      <c r="G179" s="272"/>
      <c r="H179" s="40"/>
      <c r="I179" s="40"/>
      <c r="J179" s="35"/>
      <c r="K179" s="37"/>
      <c r="L179" s="37"/>
      <c r="M179" s="37"/>
      <c r="N179" s="37"/>
      <c r="O179" s="34">
        <f>ROUND((O178/O177)*100,2)</f>
        <v>0</v>
      </c>
      <c r="P179" s="572">
        <f>ROUND((P178/P177)*100,2)</f>
        <v>0</v>
      </c>
    </row>
    <row r="180" spans="1:16" ht="14.25" customHeight="1">
      <c r="A180" s="338"/>
      <c r="B180" s="329" t="s">
        <v>118</v>
      </c>
      <c r="C180" s="620" t="s">
        <v>119</v>
      </c>
      <c r="D180" s="82" t="s">
        <v>37</v>
      </c>
      <c r="E180" s="98">
        <f>IF((F180+O180)&gt;0,(F180+O180)," ")</f>
        <v>5000</v>
      </c>
      <c r="F180" s="98">
        <f>IF((G180+J180+K180+L180+N180)&gt;0,(G180+J180+K180+L180+N180)," ")</f>
        <v>5000</v>
      </c>
      <c r="G180" s="98">
        <f>IF((H180+I180)&gt;0,(H180+I180)," ")</f>
        <v>5000</v>
      </c>
      <c r="H180" s="253"/>
      <c r="I180" s="226">
        <v>5000</v>
      </c>
      <c r="J180" s="228"/>
      <c r="K180" s="83"/>
      <c r="L180" s="85"/>
      <c r="M180" s="85"/>
      <c r="N180" s="85"/>
      <c r="O180" s="85"/>
      <c r="P180" s="452"/>
    </row>
    <row r="181" spans="1:16" ht="15" customHeight="1">
      <c r="A181" s="338"/>
      <c r="B181" s="326"/>
      <c r="C181" s="622"/>
      <c r="D181" s="87" t="s">
        <v>38</v>
      </c>
      <c r="E181" s="105">
        <f>F181</f>
        <v>3849.98</v>
      </c>
      <c r="F181" s="105">
        <f>G181</f>
        <v>3849.98</v>
      </c>
      <c r="G181" s="105">
        <f>I181</f>
        <v>3849.98</v>
      </c>
      <c r="H181" s="254"/>
      <c r="I181" s="230">
        <v>3849.98</v>
      </c>
      <c r="J181" s="230"/>
      <c r="K181" s="88"/>
      <c r="L181" s="90"/>
      <c r="M181" s="90"/>
      <c r="N181" s="90"/>
      <c r="O181" s="90"/>
      <c r="P181" s="453"/>
    </row>
    <row r="182" spans="1:16" ht="17.25" customHeight="1">
      <c r="A182" s="338"/>
      <c r="B182" s="327"/>
      <c r="C182" s="344"/>
      <c r="D182" s="92" t="s">
        <v>39</v>
      </c>
      <c r="E182" s="106">
        <f>ROUND((E181/E180)*100,2)</f>
        <v>77</v>
      </c>
      <c r="F182" s="106">
        <f>ROUND((F181/F180)*100,2)</f>
        <v>77</v>
      </c>
      <c r="G182" s="106">
        <f>ROUND((G181/G180)*100,2)</f>
        <v>77</v>
      </c>
      <c r="H182" s="273"/>
      <c r="I182" s="106">
        <f>ROUND((I181/I180)*100,2)</f>
        <v>77</v>
      </c>
      <c r="J182" s="232"/>
      <c r="K182" s="93"/>
      <c r="L182" s="95"/>
      <c r="M182" s="95"/>
      <c r="N182" s="95"/>
      <c r="O182" s="95"/>
      <c r="P182" s="453"/>
    </row>
    <row r="183" spans="1:16" ht="14.25" customHeight="1">
      <c r="A183" s="338"/>
      <c r="B183" s="345" t="s">
        <v>120</v>
      </c>
      <c r="C183" s="620" t="s">
        <v>191</v>
      </c>
      <c r="D183" s="119" t="s">
        <v>37</v>
      </c>
      <c r="E183" s="98">
        <f>IF((F183+O183)&gt;0,(F183+O183)," ")</f>
        <v>2982400</v>
      </c>
      <c r="F183" s="225">
        <f>IF((G183+J183+K183+L183+N183)&gt;0,(G183+J183+K183+L183+N183)," ")</f>
        <v>2982400</v>
      </c>
      <c r="G183" s="98">
        <f>IF((I183)&gt;0,(I183)," ")</f>
        <v>2982400</v>
      </c>
      <c r="H183" s="235" t="s">
        <v>0</v>
      </c>
      <c r="I183" s="246">
        <v>2982400</v>
      </c>
      <c r="J183" s="274"/>
      <c r="K183" s="83"/>
      <c r="L183" s="85"/>
      <c r="M183" s="86"/>
      <c r="N183" s="85"/>
      <c r="O183" s="86"/>
      <c r="P183" s="452"/>
    </row>
    <row r="184" spans="1:16" ht="15" customHeight="1">
      <c r="A184" s="338"/>
      <c r="B184" s="345"/>
      <c r="C184" s="622"/>
      <c r="D184" s="120" t="s">
        <v>38</v>
      </c>
      <c r="E184" s="105">
        <f>F184</f>
        <v>1569631.06</v>
      </c>
      <c r="F184" s="115">
        <f>G184</f>
        <v>1569631.06</v>
      </c>
      <c r="G184" s="105">
        <f>I184</f>
        <v>1569631.06</v>
      </c>
      <c r="H184" s="231" t="s">
        <v>0</v>
      </c>
      <c r="I184" s="230">
        <v>1569631.06</v>
      </c>
      <c r="J184" s="254"/>
      <c r="K184" s="88"/>
      <c r="L184" s="90"/>
      <c r="M184" s="91"/>
      <c r="N184" s="90"/>
      <c r="O184" s="91"/>
      <c r="P184" s="453"/>
    </row>
    <row r="185" spans="1:16" ht="17.25" customHeight="1">
      <c r="A185" s="338"/>
      <c r="B185" s="345"/>
      <c r="C185" s="634"/>
      <c r="D185" s="120" t="s">
        <v>39</v>
      </c>
      <c r="E185" s="105">
        <f>ROUND((E184/E183)*100,2)</f>
        <v>52.63</v>
      </c>
      <c r="F185" s="105">
        <f>ROUND((F184/F183)*100,2)</f>
        <v>52.63</v>
      </c>
      <c r="G185" s="105">
        <f>ROUND((G184/G183)*100,2)</f>
        <v>52.63</v>
      </c>
      <c r="H185" s="105" t="s">
        <v>0</v>
      </c>
      <c r="I185" s="105">
        <f>ROUND((I184/I183)*100,2)</f>
        <v>52.63</v>
      </c>
      <c r="J185" s="273"/>
      <c r="K185" s="93"/>
      <c r="L185" s="95"/>
      <c r="M185" s="96"/>
      <c r="N185" s="95"/>
      <c r="O185" s="96"/>
      <c r="P185" s="454"/>
    </row>
    <row r="186" spans="1:16" ht="15" customHeight="1">
      <c r="A186" s="338"/>
      <c r="B186" s="329" t="s">
        <v>121</v>
      </c>
      <c r="C186" s="620" t="s">
        <v>53</v>
      </c>
      <c r="D186" s="82" t="s">
        <v>37</v>
      </c>
      <c r="E186" s="98">
        <f>IF((F186+O186)&gt;0,(F186+O186)," ")</f>
        <v>31000</v>
      </c>
      <c r="F186" s="114">
        <f>IF((G186+J186+K186+L186+N186)&gt;0,(G186+J186+K186+L186+N186)," ")</f>
        <v>31000</v>
      </c>
      <c r="G186" s="98">
        <f>IF((H186+I186)&gt;0,(H186+I186)," ")</f>
        <v>25000</v>
      </c>
      <c r="H186" s="227">
        <v>2000</v>
      </c>
      <c r="I186" s="226">
        <v>23000</v>
      </c>
      <c r="J186" s="235">
        <v>6000</v>
      </c>
      <c r="K186" s="83"/>
      <c r="L186" s="85"/>
      <c r="M186" s="86"/>
      <c r="N186" s="85"/>
      <c r="O186" s="86"/>
      <c r="P186" s="452"/>
    </row>
    <row r="187" spans="1:16" ht="15.75" customHeight="1">
      <c r="A187" s="338"/>
      <c r="B187" s="330"/>
      <c r="C187" s="622"/>
      <c r="D187" s="87" t="s">
        <v>38</v>
      </c>
      <c r="E187" s="105">
        <f>F187</f>
        <v>20794.440000000002</v>
      </c>
      <c r="F187" s="115">
        <f>G187+J187</f>
        <v>20794.440000000002</v>
      </c>
      <c r="G187" s="105">
        <f>H187+I187</f>
        <v>14794.44</v>
      </c>
      <c r="H187" s="231">
        <v>1000</v>
      </c>
      <c r="I187" s="230">
        <v>13794.44</v>
      </c>
      <c r="J187" s="231">
        <v>6000</v>
      </c>
      <c r="K187" s="88"/>
      <c r="L187" s="90"/>
      <c r="M187" s="91"/>
      <c r="N187" s="90"/>
      <c r="O187" s="91"/>
      <c r="P187" s="453"/>
    </row>
    <row r="188" spans="1:16" ht="15" customHeight="1">
      <c r="A188" s="338"/>
      <c r="B188" s="330"/>
      <c r="C188" s="614"/>
      <c r="D188" s="87" t="s">
        <v>39</v>
      </c>
      <c r="E188" s="105">
        <f aca="true" t="shared" si="10" ref="E188:J188">ROUND((E187/E186)*100,2)</f>
        <v>67.08</v>
      </c>
      <c r="F188" s="105">
        <f t="shared" si="10"/>
        <v>67.08</v>
      </c>
      <c r="G188" s="105">
        <f t="shared" si="10"/>
        <v>59.18</v>
      </c>
      <c r="H188" s="105">
        <f t="shared" si="10"/>
        <v>50</v>
      </c>
      <c r="I188" s="105">
        <f t="shared" si="10"/>
        <v>59.98</v>
      </c>
      <c r="J188" s="105">
        <f t="shared" si="10"/>
        <v>100</v>
      </c>
      <c r="K188" s="88"/>
      <c r="L188" s="90"/>
      <c r="M188" s="91"/>
      <c r="N188" s="90"/>
      <c r="O188" s="91"/>
      <c r="P188" s="453"/>
    </row>
    <row r="189" spans="1:16" ht="15.75" customHeight="1">
      <c r="A189" s="704">
        <v>852</v>
      </c>
      <c r="B189" s="333"/>
      <c r="C189" s="623" t="s">
        <v>122</v>
      </c>
      <c r="D189" s="50" t="s">
        <v>37</v>
      </c>
      <c r="E189" s="24">
        <f>IF((F189+O189)&gt;0,(F189+O189)," ")</f>
        <v>7360777</v>
      </c>
      <c r="F189" s="14">
        <f>IF((G189+J189+K189+L189+N189)&gt;0,(G189+J189+K189+L189+N189)," ")</f>
        <v>7287777</v>
      </c>
      <c r="G189" s="152">
        <f>IF((H189+I189)&gt;0,(H189+I189)," ")</f>
        <v>4926718</v>
      </c>
      <c r="H189" s="14">
        <f>H192+H195+H198+H201+H204</f>
        <v>3409648</v>
      </c>
      <c r="I189" s="24">
        <f>I192+I195+I201+I204</f>
        <v>1517070</v>
      </c>
      <c r="J189" s="14">
        <f>J192+J198</f>
        <v>628181</v>
      </c>
      <c r="K189" s="24">
        <f>K192+K195+K198+K201+K204</f>
        <v>1732878</v>
      </c>
      <c r="L189" s="15"/>
      <c r="M189" s="16"/>
      <c r="N189" s="15"/>
      <c r="O189" s="14">
        <f>P189</f>
        <v>73000</v>
      </c>
      <c r="P189" s="447">
        <f>P195</f>
        <v>73000</v>
      </c>
    </row>
    <row r="190" spans="1:16" ht="15" customHeight="1">
      <c r="A190" s="705"/>
      <c r="B190" s="335"/>
      <c r="C190" s="633"/>
      <c r="D190" s="54" t="s">
        <v>38</v>
      </c>
      <c r="E190" s="27">
        <f>E193+E196+E199+E202+E205</f>
        <v>3360272.39</v>
      </c>
      <c r="F190" s="26">
        <f>F193+F196+F199+F202+F205</f>
        <v>3360272.39</v>
      </c>
      <c r="G190" s="160">
        <f>G193+G196+G199+G202+G205</f>
        <v>2291321.5</v>
      </c>
      <c r="H190" s="26">
        <f>H193+H196+H199+H202+H205</f>
        <v>1604854.3300000003</v>
      </c>
      <c r="I190" s="27">
        <f>I193+I196+I202+I205</f>
        <v>686467.1699999999</v>
      </c>
      <c r="J190" s="26">
        <f>J193+J199</f>
        <v>277038.17000000004</v>
      </c>
      <c r="K190" s="27">
        <f>K193+K196+K199+K202+K205</f>
        <v>791912.7200000001</v>
      </c>
      <c r="L190" s="18"/>
      <c r="M190" s="17"/>
      <c r="N190" s="18"/>
      <c r="O190" s="26">
        <f>P190</f>
        <v>0</v>
      </c>
      <c r="P190" s="448">
        <f>P196</f>
        <v>0</v>
      </c>
    </row>
    <row r="191" spans="1:16" ht="14.25" customHeight="1">
      <c r="A191" s="706"/>
      <c r="B191" s="337"/>
      <c r="C191" s="419"/>
      <c r="D191" s="58" t="s">
        <v>39</v>
      </c>
      <c r="E191" s="59">
        <f>ROUND((E190/E189)*100,2)</f>
        <v>45.65</v>
      </c>
      <c r="F191" s="59">
        <f aca="true" t="shared" si="11" ref="F191:K191">ROUND((F190/F189)*100,2)</f>
        <v>46.11</v>
      </c>
      <c r="G191" s="59">
        <f t="shared" si="11"/>
        <v>46.51</v>
      </c>
      <c r="H191" s="59">
        <f t="shared" si="11"/>
        <v>47.07</v>
      </c>
      <c r="I191" s="59">
        <f t="shared" si="11"/>
        <v>45.25</v>
      </c>
      <c r="J191" s="59">
        <f t="shared" si="11"/>
        <v>44.1</v>
      </c>
      <c r="K191" s="59">
        <f t="shared" si="11"/>
        <v>45.7</v>
      </c>
      <c r="L191" s="20"/>
      <c r="M191" s="19"/>
      <c r="N191" s="20"/>
      <c r="O191" s="59">
        <f>ROUND((O190/O189)*100,2)</f>
        <v>0</v>
      </c>
      <c r="P191" s="449">
        <f>ROUND((P190/P189)*100,2)</f>
        <v>0</v>
      </c>
    </row>
    <row r="192" spans="1:16" ht="14.25" customHeight="1">
      <c r="A192" s="364"/>
      <c r="B192" s="355" t="s">
        <v>123</v>
      </c>
      <c r="C192" s="620" t="s">
        <v>124</v>
      </c>
      <c r="D192" s="121" t="s">
        <v>37</v>
      </c>
      <c r="E192" s="98">
        <f>IF((F192+O192)&gt;0,(F192+O192)," ")</f>
        <v>2069777</v>
      </c>
      <c r="F192" s="114">
        <f>IF((G192+J192+K192+L192+N192)&gt;0,(G192+J192+K192+L192+N192)," ")</f>
        <v>2069777</v>
      </c>
      <c r="G192" s="98">
        <f>IF((H192+I192)&gt;0,(H192+I192)," ")</f>
        <v>1587601</v>
      </c>
      <c r="H192" s="227">
        <v>1015096</v>
      </c>
      <c r="I192" s="226">
        <v>572505</v>
      </c>
      <c r="J192" s="227">
        <v>394935</v>
      </c>
      <c r="K192" s="226">
        <v>87241</v>
      </c>
      <c r="L192" s="85"/>
      <c r="M192" s="86"/>
      <c r="N192" s="85"/>
      <c r="O192" s="86"/>
      <c r="P192" s="452"/>
    </row>
    <row r="193" spans="1:16" ht="15.75" customHeight="1">
      <c r="A193" s="338"/>
      <c r="B193" s="345"/>
      <c r="C193" s="622"/>
      <c r="D193" s="120" t="s">
        <v>38</v>
      </c>
      <c r="E193" s="105">
        <f>F193</f>
        <v>978204.23</v>
      </c>
      <c r="F193" s="115">
        <f>G193+J193+K193</f>
        <v>978204.23</v>
      </c>
      <c r="G193" s="105">
        <f>H193+I193</f>
        <v>764840.52</v>
      </c>
      <c r="H193" s="231">
        <v>478298.76</v>
      </c>
      <c r="I193" s="230">
        <v>286541.76</v>
      </c>
      <c r="J193" s="231">
        <v>162368.73</v>
      </c>
      <c r="K193" s="230">
        <v>50994.98</v>
      </c>
      <c r="L193" s="90"/>
      <c r="M193" s="91"/>
      <c r="N193" s="90"/>
      <c r="O193" s="91"/>
      <c r="P193" s="453"/>
    </row>
    <row r="194" spans="1:16" ht="14.25" customHeight="1">
      <c r="A194" s="338"/>
      <c r="B194" s="365"/>
      <c r="C194" s="344"/>
      <c r="D194" s="122" t="s">
        <v>39</v>
      </c>
      <c r="E194" s="106">
        <f>ROUND((E193/E192)*100,2)</f>
        <v>47.26</v>
      </c>
      <c r="F194" s="106">
        <f aca="true" t="shared" si="12" ref="F194:K194">ROUND((F193/F192)*100,2)</f>
        <v>47.26</v>
      </c>
      <c r="G194" s="106">
        <f t="shared" si="12"/>
        <v>48.18</v>
      </c>
      <c r="H194" s="106">
        <f t="shared" si="12"/>
        <v>47.12</v>
      </c>
      <c r="I194" s="106">
        <f t="shared" si="12"/>
        <v>50.05</v>
      </c>
      <c r="J194" s="106">
        <f t="shared" si="12"/>
        <v>41.11</v>
      </c>
      <c r="K194" s="106">
        <f t="shared" si="12"/>
        <v>58.45</v>
      </c>
      <c r="L194" s="95"/>
      <c r="M194" s="96"/>
      <c r="N194" s="95"/>
      <c r="O194" s="96"/>
      <c r="P194" s="454"/>
    </row>
    <row r="195" spans="1:16" ht="15.75" customHeight="1">
      <c r="A195" s="338"/>
      <c r="B195" s="345" t="s">
        <v>125</v>
      </c>
      <c r="C195" s="620" t="s">
        <v>126</v>
      </c>
      <c r="D195" s="119" t="s">
        <v>37</v>
      </c>
      <c r="E195" s="234">
        <f>IF((F195+O195)&gt;0,(F195+O195)," ")</f>
        <v>2242333</v>
      </c>
      <c r="F195" s="225">
        <f>IF((G195+J195+K195+L195+N195)&gt;0,(G195+J195+K195+L195+N195)," ")</f>
        <v>2169333</v>
      </c>
      <c r="G195" s="234">
        <f>IF((H195+I195)&gt;0,(H195+I195)," ")</f>
        <v>2166212</v>
      </c>
      <c r="H195" s="235">
        <v>1386226</v>
      </c>
      <c r="I195" s="246">
        <v>779986</v>
      </c>
      <c r="J195" s="235"/>
      <c r="K195" s="246">
        <v>3121</v>
      </c>
      <c r="L195" s="90"/>
      <c r="M195" s="91"/>
      <c r="N195" s="90"/>
      <c r="O195" s="225">
        <f>P195</f>
        <v>73000</v>
      </c>
      <c r="P195" s="460">
        <v>73000</v>
      </c>
    </row>
    <row r="196" spans="1:16" ht="14.25" customHeight="1">
      <c r="A196" s="338"/>
      <c r="B196" s="345"/>
      <c r="C196" s="621"/>
      <c r="D196" s="120" t="s">
        <v>38</v>
      </c>
      <c r="E196" s="105">
        <f>F196+O196</f>
        <v>1041462.5299999999</v>
      </c>
      <c r="F196" s="115">
        <f>G196+K196</f>
        <v>1041462.5299999999</v>
      </c>
      <c r="G196" s="105">
        <f>H196+I196</f>
        <v>1038448.1099999999</v>
      </c>
      <c r="H196" s="231">
        <v>701341.44</v>
      </c>
      <c r="I196" s="230">
        <v>337106.67</v>
      </c>
      <c r="J196" s="231"/>
      <c r="K196" s="230">
        <v>3014.42</v>
      </c>
      <c r="L196" s="90"/>
      <c r="M196" s="91"/>
      <c r="N196" s="90"/>
      <c r="O196" s="115">
        <f>P196</f>
        <v>0</v>
      </c>
      <c r="P196" s="456">
        <v>0</v>
      </c>
    </row>
    <row r="197" spans="1:16" ht="15.75" customHeight="1">
      <c r="A197" s="338"/>
      <c r="B197" s="365"/>
      <c r="C197" s="344"/>
      <c r="D197" s="122" t="s">
        <v>39</v>
      </c>
      <c r="E197" s="106">
        <f>ROUND((E196/E195)*100,2)</f>
        <v>46.45</v>
      </c>
      <c r="F197" s="106">
        <f>ROUND((F196/F195)*100,2)</f>
        <v>48.01</v>
      </c>
      <c r="G197" s="106">
        <f>ROUND((G196/G195)*100,2)</f>
        <v>47.94</v>
      </c>
      <c r="H197" s="106">
        <f>ROUND((H196/H195)*100,2)</f>
        <v>50.59</v>
      </c>
      <c r="I197" s="106">
        <f>ROUND((I196/I195)*100,2)</f>
        <v>43.22</v>
      </c>
      <c r="J197" s="233"/>
      <c r="K197" s="106">
        <f>ROUND((K196/K195)*100,2)</f>
        <v>96.59</v>
      </c>
      <c r="L197" s="95"/>
      <c r="M197" s="96"/>
      <c r="N197" s="95"/>
      <c r="O197" s="106">
        <f>ROUND((O196/O195)*100,2)</f>
        <v>0</v>
      </c>
      <c r="P197" s="457">
        <f>ROUND((P196/P195)*100,2)</f>
        <v>0</v>
      </c>
    </row>
    <row r="198" spans="1:16" ht="13.5" customHeight="1">
      <c r="A198" s="338"/>
      <c r="B198" s="345" t="s">
        <v>127</v>
      </c>
      <c r="C198" s="620" t="s">
        <v>128</v>
      </c>
      <c r="D198" s="119" t="s">
        <v>37</v>
      </c>
      <c r="E198" s="234">
        <f>IF((F198+O198)&gt;0,(F198+O198)," ")</f>
        <v>2329735</v>
      </c>
      <c r="F198" s="225">
        <f>IF((G198+J198+K198+L198+N198)&gt;0,(G198+J198+K198+L198+N198)," ")</f>
        <v>2329735</v>
      </c>
      <c r="G198" s="234">
        <f>IF((H198)&gt;0,(H198)," ")</f>
        <v>455573</v>
      </c>
      <c r="H198" s="235">
        <v>455573</v>
      </c>
      <c r="I198" s="246" t="s">
        <v>0</v>
      </c>
      <c r="J198" s="235">
        <v>233246</v>
      </c>
      <c r="K198" s="246">
        <v>1640916</v>
      </c>
      <c r="L198" s="90"/>
      <c r="M198" s="91"/>
      <c r="N198" s="90"/>
      <c r="O198" s="91"/>
      <c r="P198" s="453"/>
    </row>
    <row r="199" spans="1:16" ht="14.25" customHeight="1">
      <c r="A199" s="338"/>
      <c r="B199" s="345"/>
      <c r="C199" s="621"/>
      <c r="D199" s="120" t="s">
        <v>38</v>
      </c>
      <c r="E199" s="105">
        <f>F199</f>
        <v>1005392.49</v>
      </c>
      <c r="F199" s="115">
        <f>G199+J199+K199</f>
        <v>1005392.49</v>
      </c>
      <c r="G199" s="105">
        <f>H199</f>
        <v>153484.38</v>
      </c>
      <c r="H199" s="231">
        <v>153484.38</v>
      </c>
      <c r="I199" s="230" t="s">
        <v>0</v>
      </c>
      <c r="J199" s="231">
        <v>114669.44</v>
      </c>
      <c r="K199" s="230">
        <v>737238.67</v>
      </c>
      <c r="L199" s="90"/>
      <c r="M199" s="91"/>
      <c r="N199" s="90"/>
      <c r="O199" s="91"/>
      <c r="P199" s="453"/>
    </row>
    <row r="200" spans="1:16" ht="15" customHeight="1">
      <c r="A200" s="338"/>
      <c r="B200" s="365"/>
      <c r="C200" s="344"/>
      <c r="D200" s="122" t="s">
        <v>39</v>
      </c>
      <c r="E200" s="106">
        <f>ROUND((E199/E198)*100,2)</f>
        <v>43.15</v>
      </c>
      <c r="F200" s="106">
        <f aca="true" t="shared" si="13" ref="F200:K200">ROUND((F199/F198)*100,2)</f>
        <v>43.15</v>
      </c>
      <c r="G200" s="106">
        <f t="shared" si="13"/>
        <v>33.69</v>
      </c>
      <c r="H200" s="106">
        <f t="shared" si="13"/>
        <v>33.69</v>
      </c>
      <c r="I200" s="106" t="s">
        <v>0</v>
      </c>
      <c r="J200" s="106">
        <f t="shared" si="13"/>
        <v>49.16</v>
      </c>
      <c r="K200" s="106">
        <f t="shared" si="13"/>
        <v>44.93</v>
      </c>
      <c r="L200" s="95"/>
      <c r="M200" s="96"/>
      <c r="N200" s="95"/>
      <c r="O200" s="96"/>
      <c r="P200" s="454"/>
    </row>
    <row r="201" spans="1:16" ht="15.75" customHeight="1">
      <c r="A201" s="104"/>
      <c r="B201" s="345" t="s">
        <v>129</v>
      </c>
      <c r="C201" s="620" t="s">
        <v>130</v>
      </c>
      <c r="D201" s="119" t="s">
        <v>37</v>
      </c>
      <c r="E201" s="234">
        <f>IF((F201+O201)&gt;0,(F201+O201)," ")</f>
        <v>633565</v>
      </c>
      <c r="F201" s="225">
        <f>IF((G201+J201+K201+L201+N201)&gt;0,(G201+J201+K201+L201+N201)," ")</f>
        <v>633565</v>
      </c>
      <c r="G201" s="234">
        <f>IF((H201+I201)&gt;0,(H201+I201)," ")</f>
        <v>632015</v>
      </c>
      <c r="H201" s="235">
        <v>496569</v>
      </c>
      <c r="I201" s="246">
        <v>135446</v>
      </c>
      <c r="J201" s="231"/>
      <c r="K201" s="246">
        <v>1550</v>
      </c>
      <c r="L201" s="90"/>
      <c r="M201" s="91"/>
      <c r="N201" s="90"/>
      <c r="O201" s="91"/>
      <c r="P201" s="453"/>
    </row>
    <row r="202" spans="1:16" ht="14.25" customHeight="1">
      <c r="A202" s="104"/>
      <c r="B202" s="345"/>
      <c r="C202" s="621"/>
      <c r="D202" s="120" t="s">
        <v>38</v>
      </c>
      <c r="E202" s="105">
        <f>F202</f>
        <v>299650.33</v>
      </c>
      <c r="F202" s="115">
        <f>G202+K202</f>
        <v>299650.33</v>
      </c>
      <c r="G202" s="105">
        <f>H202+I202</f>
        <v>298985.68</v>
      </c>
      <c r="H202" s="231">
        <v>245551.39</v>
      </c>
      <c r="I202" s="230">
        <v>53434.29</v>
      </c>
      <c r="J202" s="231"/>
      <c r="K202" s="230">
        <v>664.65</v>
      </c>
      <c r="L202" s="90"/>
      <c r="M202" s="91"/>
      <c r="N202" s="90"/>
      <c r="O202" s="91"/>
      <c r="P202" s="453"/>
    </row>
    <row r="203" spans="1:16" ht="15" customHeight="1">
      <c r="A203" s="104"/>
      <c r="B203" s="345"/>
      <c r="C203" s="342"/>
      <c r="D203" s="120" t="s">
        <v>39</v>
      </c>
      <c r="E203" s="105">
        <f>ROUND((E202/E201)*100,2)</f>
        <v>47.3</v>
      </c>
      <c r="F203" s="105">
        <f>ROUND((F202/F201)*100,2)</f>
        <v>47.3</v>
      </c>
      <c r="G203" s="105">
        <f>ROUND((G202/G201)*100,2)</f>
        <v>47.31</v>
      </c>
      <c r="H203" s="105">
        <f>ROUND((H202/H201)*100,2)</f>
        <v>49.45</v>
      </c>
      <c r="I203" s="105">
        <f>ROUND((I202/I201)*100,2)</f>
        <v>39.45</v>
      </c>
      <c r="J203" s="231"/>
      <c r="K203" s="105">
        <f>ROUND((K202/K201)*100,2)</f>
        <v>42.88</v>
      </c>
      <c r="L203" s="90"/>
      <c r="M203" s="91"/>
      <c r="N203" s="90"/>
      <c r="O203" s="91"/>
      <c r="P203" s="453"/>
    </row>
    <row r="204" spans="1:16" ht="15.75" customHeight="1">
      <c r="A204" s="104"/>
      <c r="B204" s="355" t="s">
        <v>131</v>
      </c>
      <c r="C204" s="620" t="s">
        <v>183</v>
      </c>
      <c r="D204" s="121" t="s">
        <v>37</v>
      </c>
      <c r="E204" s="98">
        <f>IF((F204+O204)&gt;0,(F204+O204)," ")</f>
        <v>85367</v>
      </c>
      <c r="F204" s="114">
        <f>IF((G204+J204+K204+L204+N204)&gt;0,(G204+J204+K204+L204+N204)," ")</f>
        <v>85367</v>
      </c>
      <c r="G204" s="98">
        <f>IF((H204+I204)&gt;0,(H204+I204)," ")</f>
        <v>85317</v>
      </c>
      <c r="H204" s="227">
        <v>56184</v>
      </c>
      <c r="I204" s="226">
        <v>29133</v>
      </c>
      <c r="J204" s="229"/>
      <c r="K204" s="226">
        <v>50</v>
      </c>
      <c r="L204" s="85"/>
      <c r="M204" s="86"/>
      <c r="N204" s="85"/>
      <c r="O204" s="86"/>
      <c r="P204" s="452"/>
    </row>
    <row r="205" spans="1:16" ht="14.25" customHeight="1">
      <c r="A205" s="104"/>
      <c r="B205" s="345"/>
      <c r="C205" s="628"/>
      <c r="D205" s="120" t="s">
        <v>38</v>
      </c>
      <c r="E205" s="105">
        <f>F205</f>
        <v>35562.81</v>
      </c>
      <c r="F205" s="115">
        <f>G205+K205</f>
        <v>35562.81</v>
      </c>
      <c r="G205" s="105">
        <f>H205+I205</f>
        <v>35562.81</v>
      </c>
      <c r="H205" s="231">
        <v>26178.36</v>
      </c>
      <c r="I205" s="230">
        <v>9384.45</v>
      </c>
      <c r="J205" s="231"/>
      <c r="K205" s="230">
        <v>0</v>
      </c>
      <c r="L205" s="90"/>
      <c r="M205" s="91"/>
      <c r="N205" s="90"/>
      <c r="O205" s="91"/>
      <c r="P205" s="453"/>
    </row>
    <row r="206" spans="1:16" ht="17.25" customHeight="1">
      <c r="A206" s="104"/>
      <c r="B206" s="365"/>
      <c r="C206" s="629"/>
      <c r="D206" s="122" t="s">
        <v>39</v>
      </c>
      <c r="E206" s="106">
        <f>ROUND((E205/E204)*100,2)</f>
        <v>41.66</v>
      </c>
      <c r="F206" s="106">
        <f>ROUND((F205/F204)*100,2)</f>
        <v>41.66</v>
      </c>
      <c r="G206" s="106">
        <f>ROUND((G205/G204)*100,2)</f>
        <v>41.68</v>
      </c>
      <c r="H206" s="106">
        <f>ROUND((H205/H204)*100,2)</f>
        <v>46.59</v>
      </c>
      <c r="I206" s="106">
        <f>ROUND((I205/I204)*100,2)</f>
        <v>32.21</v>
      </c>
      <c r="J206" s="233"/>
      <c r="K206" s="106">
        <f>ROUND((K205/K204)*100,2)</f>
        <v>0</v>
      </c>
      <c r="L206" s="95"/>
      <c r="M206" s="96"/>
      <c r="N206" s="95"/>
      <c r="O206" s="96"/>
      <c r="P206" s="454"/>
    </row>
    <row r="207" spans="1:16" ht="16.5" customHeight="1">
      <c r="A207" s="704">
        <v>853</v>
      </c>
      <c r="B207" s="299"/>
      <c r="C207" s="630" t="s">
        <v>132</v>
      </c>
      <c r="D207" s="50" t="s">
        <v>37</v>
      </c>
      <c r="E207" s="24">
        <f>IF((F207+O207)&gt;0,(F207+O207)," ")</f>
        <v>3122271</v>
      </c>
      <c r="F207" s="14">
        <f>IF((G207+J207+K207+L207+N207)&gt;0,(G207+J207+K207+L207+N207)," ")</f>
        <v>3072271</v>
      </c>
      <c r="G207" s="24">
        <f>IF((H207+I207)&gt;0,(H207+I207)," ")</f>
        <v>1963422</v>
      </c>
      <c r="H207" s="14">
        <f>H213+H216+H219</f>
        <v>1766383</v>
      </c>
      <c r="I207" s="24">
        <f>I213+I219</f>
        <v>197039</v>
      </c>
      <c r="J207" s="14">
        <f>J210+J222</f>
        <v>142630</v>
      </c>
      <c r="K207" s="248">
        <f>K219+K213</f>
        <v>8061</v>
      </c>
      <c r="L207" s="248">
        <f>L210+L213+L216+L219+L222</f>
        <v>958158</v>
      </c>
      <c r="M207" s="24"/>
      <c r="N207" s="16"/>
      <c r="O207" s="24">
        <f>P207</f>
        <v>50000</v>
      </c>
      <c r="P207" s="447">
        <f>P210</f>
        <v>50000</v>
      </c>
    </row>
    <row r="208" spans="1:16" ht="12" customHeight="1">
      <c r="A208" s="705"/>
      <c r="B208" s="301"/>
      <c r="C208" s="631"/>
      <c r="D208" s="54" t="s">
        <v>38</v>
      </c>
      <c r="E208" s="27">
        <f>E211+E214+E217+E220+E223</f>
        <v>1369447.73</v>
      </c>
      <c r="F208" s="26">
        <f>F211+F214+F217+F220+F223</f>
        <v>1369447.73</v>
      </c>
      <c r="G208" s="27">
        <f>G211+G214+G217+G220+G223</f>
        <v>969306.4199999999</v>
      </c>
      <c r="H208" s="26">
        <f>H214+H217+H220</f>
        <v>870846.67</v>
      </c>
      <c r="I208" s="27">
        <f>I214+I220</f>
        <v>98459.75</v>
      </c>
      <c r="J208" s="26">
        <f>J211+J223</f>
        <v>102164</v>
      </c>
      <c r="K208" s="249">
        <f>K220+K214</f>
        <v>1855.49</v>
      </c>
      <c r="L208" s="249">
        <f>L223</f>
        <v>296121.82</v>
      </c>
      <c r="M208" s="27"/>
      <c r="N208" s="17"/>
      <c r="O208" s="27">
        <f>P208</f>
        <v>0</v>
      </c>
      <c r="P208" s="448">
        <f>P211</f>
        <v>0</v>
      </c>
    </row>
    <row r="209" spans="1:16" ht="15" customHeight="1">
      <c r="A209" s="706"/>
      <c r="B209" s="303"/>
      <c r="C209" s="632"/>
      <c r="D209" s="58" t="s">
        <v>39</v>
      </c>
      <c r="E209" s="59">
        <f>ROUND((E208/E207)*100,2)</f>
        <v>43.86</v>
      </c>
      <c r="F209" s="59">
        <f aca="true" t="shared" si="14" ref="F209:K209">ROUND((F208/F207)*100,2)</f>
        <v>44.57</v>
      </c>
      <c r="G209" s="59">
        <f t="shared" si="14"/>
        <v>49.37</v>
      </c>
      <c r="H209" s="59">
        <f t="shared" si="14"/>
        <v>49.3</v>
      </c>
      <c r="I209" s="59">
        <f t="shared" si="14"/>
        <v>49.97</v>
      </c>
      <c r="J209" s="59">
        <f t="shared" si="14"/>
        <v>71.63</v>
      </c>
      <c r="K209" s="59">
        <f t="shared" si="14"/>
        <v>23.02</v>
      </c>
      <c r="L209" s="238">
        <f>ROUND((L208/L207)*100,2)</f>
        <v>30.91</v>
      </c>
      <c r="M209" s="59"/>
      <c r="N209" s="19"/>
      <c r="O209" s="238">
        <f>ROUND((O208/O207)*100,2)</f>
        <v>0</v>
      </c>
      <c r="P209" s="449">
        <f>ROUND((P208/P207)*100,2)</f>
        <v>0</v>
      </c>
    </row>
    <row r="210" spans="1:16" ht="15.75" customHeight="1">
      <c r="A210" s="364"/>
      <c r="B210" s="355" t="s">
        <v>133</v>
      </c>
      <c r="C210" s="620" t="s">
        <v>134</v>
      </c>
      <c r="D210" s="121" t="s">
        <v>37</v>
      </c>
      <c r="E210" s="98">
        <f>IF((F210+O210)&gt;0,(F210+O210)," ")</f>
        <v>165400</v>
      </c>
      <c r="F210" s="114">
        <f>IF((G210+J210+K210+L210+N210)&gt;0,(G210+J210+K210+L210+N210)," ")</f>
        <v>115400</v>
      </c>
      <c r="G210" s="98"/>
      <c r="H210" s="227"/>
      <c r="I210" s="226"/>
      <c r="J210" s="271">
        <v>115400</v>
      </c>
      <c r="K210" s="229"/>
      <c r="L210" s="97"/>
      <c r="M210" s="85"/>
      <c r="N210" s="86"/>
      <c r="O210" s="98">
        <f>P210</f>
        <v>50000</v>
      </c>
      <c r="P210" s="526">
        <v>50000</v>
      </c>
    </row>
    <row r="211" spans="1:16" ht="15" customHeight="1">
      <c r="A211" s="338"/>
      <c r="B211" s="345"/>
      <c r="C211" s="628"/>
      <c r="D211" s="120" t="s">
        <v>38</v>
      </c>
      <c r="E211" s="105">
        <f>F211+O211</f>
        <v>76934</v>
      </c>
      <c r="F211" s="115">
        <f>J211</f>
        <v>76934</v>
      </c>
      <c r="G211" s="105"/>
      <c r="H211" s="231"/>
      <c r="I211" s="230"/>
      <c r="J211" s="108">
        <v>76934</v>
      </c>
      <c r="K211" s="231"/>
      <c r="L211" s="100"/>
      <c r="M211" s="90"/>
      <c r="N211" s="91"/>
      <c r="O211" s="105">
        <f>P211</f>
        <v>0</v>
      </c>
      <c r="P211" s="456">
        <v>0</v>
      </c>
    </row>
    <row r="212" spans="1:16" ht="17.25" customHeight="1">
      <c r="A212" s="338"/>
      <c r="B212" s="365"/>
      <c r="C212" s="344"/>
      <c r="D212" s="122" t="s">
        <v>39</v>
      </c>
      <c r="E212" s="106">
        <f>ROUND((E211/E210)*100,2)</f>
        <v>46.51</v>
      </c>
      <c r="F212" s="106">
        <f>ROUND((F211/F210)*100,2)</f>
        <v>66.67</v>
      </c>
      <c r="G212" s="106"/>
      <c r="H212" s="233"/>
      <c r="I212" s="232"/>
      <c r="J212" s="106">
        <f>ROUND((J211/J210)*100,2)</f>
        <v>66.67</v>
      </c>
      <c r="K212" s="231"/>
      <c r="L212" s="100"/>
      <c r="M212" s="90"/>
      <c r="N212" s="91"/>
      <c r="O212" s="106">
        <f>ROUND((O211/O210)*100,2)</f>
        <v>0</v>
      </c>
      <c r="P212" s="457">
        <f>ROUND((P211/P210)*100,2)</f>
        <v>0</v>
      </c>
    </row>
    <row r="213" spans="1:16" ht="15.75" customHeight="1">
      <c r="A213" s="338"/>
      <c r="B213" s="345" t="s">
        <v>135</v>
      </c>
      <c r="C213" s="620" t="s">
        <v>136</v>
      </c>
      <c r="D213" s="119" t="s">
        <v>37</v>
      </c>
      <c r="E213" s="234">
        <f>IF((F213+O213)&gt;0,(F213+O213)," ")</f>
        <v>214998</v>
      </c>
      <c r="F213" s="225">
        <f>IF((G213+J213+K213+L213+N213)&gt;0,(G213+J213+K213+L213+N213)," ")</f>
        <v>214998</v>
      </c>
      <c r="G213" s="234">
        <f>IF((H213+I213)&gt;0,(H213+I213)," ")</f>
        <v>214598</v>
      </c>
      <c r="H213" s="235">
        <v>168134</v>
      </c>
      <c r="I213" s="246">
        <v>46464</v>
      </c>
      <c r="J213" s="231"/>
      <c r="K213" s="253">
        <v>400</v>
      </c>
      <c r="L213" s="97"/>
      <c r="M213" s="85"/>
      <c r="N213" s="86"/>
      <c r="O213" s="85"/>
      <c r="P213" s="452"/>
    </row>
    <row r="214" spans="1:16" ht="15" customHeight="1">
      <c r="A214" s="338"/>
      <c r="B214" s="356"/>
      <c r="C214" s="621"/>
      <c r="D214" s="120" t="s">
        <v>38</v>
      </c>
      <c r="E214" s="105">
        <f>F214</f>
        <v>102168.9</v>
      </c>
      <c r="F214" s="115">
        <f>G214+K214</f>
        <v>102168.9</v>
      </c>
      <c r="G214" s="105">
        <f>H214+I214</f>
        <v>102108.15999999999</v>
      </c>
      <c r="H214" s="231">
        <v>85347.9</v>
      </c>
      <c r="I214" s="230">
        <v>16760.26</v>
      </c>
      <c r="J214" s="231"/>
      <c r="K214" s="254">
        <v>60.74</v>
      </c>
      <c r="L214" s="100"/>
      <c r="M214" s="90"/>
      <c r="N214" s="91"/>
      <c r="O214" s="90"/>
      <c r="P214" s="453"/>
    </row>
    <row r="215" spans="1:16" ht="14.25" customHeight="1">
      <c r="A215" s="338"/>
      <c r="B215" s="358"/>
      <c r="C215" s="344"/>
      <c r="D215" s="122" t="s">
        <v>39</v>
      </c>
      <c r="E215" s="106">
        <f>ROUND((E214/E213)*100,2)</f>
        <v>47.52</v>
      </c>
      <c r="F215" s="106">
        <f>ROUND((F214/F213)*100,2)</f>
        <v>47.52</v>
      </c>
      <c r="G215" s="106">
        <f>ROUND((G214/G213)*100,2)</f>
        <v>47.58</v>
      </c>
      <c r="H215" s="106">
        <f>ROUND((H214/H213)*100,2)</f>
        <v>50.76</v>
      </c>
      <c r="I215" s="106">
        <f>ROUND((I214/I213)*100,2)</f>
        <v>36.07</v>
      </c>
      <c r="J215" s="233"/>
      <c r="K215" s="106">
        <f>ROUND((K214/K213)*100,2)</f>
        <v>15.19</v>
      </c>
      <c r="L215" s="102"/>
      <c r="M215" s="95"/>
      <c r="N215" s="96"/>
      <c r="O215" s="95"/>
      <c r="P215" s="454"/>
    </row>
    <row r="216" spans="1:16" ht="15" customHeight="1">
      <c r="A216" s="338"/>
      <c r="B216" s="345" t="s">
        <v>137</v>
      </c>
      <c r="C216" s="620" t="s">
        <v>138</v>
      </c>
      <c r="D216" s="109" t="s">
        <v>37</v>
      </c>
      <c r="E216" s="234">
        <f>IF((F216+O216)&gt;0,(F216+O216)," ")</f>
        <v>338700</v>
      </c>
      <c r="F216" s="234">
        <f>IF((G216+J216+K216+L216+N216)&gt;0,(G216+J216+K216+L216+N216)," ")</f>
        <v>338700</v>
      </c>
      <c r="G216" s="234">
        <f>IF((H216+I216)&gt;0,(H216+I216)," ")</f>
        <v>338700</v>
      </c>
      <c r="H216" s="246">
        <v>338700</v>
      </c>
      <c r="I216" s="116"/>
      <c r="J216" s="230"/>
      <c r="K216" s="229"/>
      <c r="L216" s="240"/>
      <c r="M216" s="103"/>
      <c r="N216" s="124"/>
      <c r="O216" s="85"/>
      <c r="P216" s="452"/>
    </row>
    <row r="217" spans="1:16" ht="15" customHeight="1">
      <c r="A217" s="338"/>
      <c r="B217" s="345"/>
      <c r="C217" s="621"/>
      <c r="D217" s="87" t="s">
        <v>38</v>
      </c>
      <c r="E217" s="105">
        <f>F217</f>
        <v>142943.01</v>
      </c>
      <c r="F217" s="105">
        <f>G217</f>
        <v>142943.01</v>
      </c>
      <c r="G217" s="105">
        <f>H217</f>
        <v>142943.01</v>
      </c>
      <c r="H217" s="230">
        <v>142943.01</v>
      </c>
      <c r="I217" s="116"/>
      <c r="J217" s="230"/>
      <c r="K217" s="231"/>
      <c r="L217" s="242"/>
      <c r="M217" s="105"/>
      <c r="N217" s="115"/>
      <c r="O217" s="90"/>
      <c r="P217" s="453"/>
    </row>
    <row r="218" spans="1:16" ht="15" customHeight="1">
      <c r="A218" s="338"/>
      <c r="B218" s="365"/>
      <c r="C218" s="344"/>
      <c r="D218" s="92" t="s">
        <v>39</v>
      </c>
      <c r="E218" s="106">
        <f>ROUND((E217/E216)*100,2)</f>
        <v>42.2</v>
      </c>
      <c r="F218" s="106">
        <f>ROUND((F217/F216)*100,2)</f>
        <v>42.2</v>
      </c>
      <c r="G218" s="106">
        <f>ROUND((G217/G216)*100,2)</f>
        <v>42.2</v>
      </c>
      <c r="H218" s="106">
        <f>ROUND((H217/H216)*100,2)</f>
        <v>42.2</v>
      </c>
      <c r="I218" s="276"/>
      <c r="J218" s="232"/>
      <c r="K218" s="233"/>
      <c r="L218" s="245"/>
      <c r="M218" s="106"/>
      <c r="N218" s="125"/>
      <c r="O218" s="95"/>
      <c r="P218" s="454"/>
    </row>
    <row r="219" spans="1:16" ht="15.75" customHeight="1">
      <c r="A219" s="338"/>
      <c r="B219" s="345" t="s">
        <v>139</v>
      </c>
      <c r="C219" s="620" t="s">
        <v>140</v>
      </c>
      <c r="D219" s="109" t="s">
        <v>37</v>
      </c>
      <c r="E219" s="234">
        <f>IF((F219+O219)&gt;0,(F219+O219)," ")</f>
        <v>1417785</v>
      </c>
      <c r="F219" s="234">
        <f>IF((G219+J219+K219+L219+N219)&gt;0,(G219+J219+K219+L219+N219)," ")</f>
        <v>1417785</v>
      </c>
      <c r="G219" s="234">
        <f>IF((H219+I219)&gt;0,(H219+I219)," ")</f>
        <v>1410124</v>
      </c>
      <c r="H219" s="246">
        <v>1259549</v>
      </c>
      <c r="I219" s="235">
        <v>150575</v>
      </c>
      <c r="J219" s="246"/>
      <c r="K219" s="235">
        <v>7661</v>
      </c>
      <c r="L219" s="242"/>
      <c r="M219" s="105"/>
      <c r="N219" s="115"/>
      <c r="O219" s="90"/>
      <c r="P219" s="453"/>
    </row>
    <row r="220" spans="1:16" ht="15" customHeight="1">
      <c r="A220" s="338"/>
      <c r="B220" s="345"/>
      <c r="C220" s="621"/>
      <c r="D220" s="87" t="s">
        <v>38</v>
      </c>
      <c r="E220" s="105">
        <f>F220</f>
        <v>726050</v>
      </c>
      <c r="F220" s="105">
        <f>G220+K220</f>
        <v>726050</v>
      </c>
      <c r="G220" s="105">
        <f>H220+I220</f>
        <v>724255.25</v>
      </c>
      <c r="H220" s="230">
        <v>642555.76</v>
      </c>
      <c r="I220" s="231">
        <v>81699.49</v>
      </c>
      <c r="J220" s="230"/>
      <c r="K220" s="231">
        <v>1794.75</v>
      </c>
      <c r="L220" s="242"/>
      <c r="M220" s="105"/>
      <c r="N220" s="115"/>
      <c r="O220" s="90"/>
      <c r="P220" s="453"/>
    </row>
    <row r="221" spans="1:16" ht="15" customHeight="1">
      <c r="A221" s="338"/>
      <c r="B221" s="345"/>
      <c r="C221" s="342"/>
      <c r="D221" s="87" t="s">
        <v>39</v>
      </c>
      <c r="E221" s="105">
        <f>ROUND((E220/E219)*100,2)</f>
        <v>51.21</v>
      </c>
      <c r="F221" s="105">
        <f>ROUND((F220/F219)*100,2)</f>
        <v>51.21</v>
      </c>
      <c r="G221" s="105">
        <f>ROUND((G220/G219)*100,2)</f>
        <v>51.36</v>
      </c>
      <c r="H221" s="105">
        <f>ROUND((H220/H219)*100,2)</f>
        <v>51.01</v>
      </c>
      <c r="I221" s="105">
        <f>ROUND((I220/I219)*100,2)</f>
        <v>54.26</v>
      </c>
      <c r="J221" s="230"/>
      <c r="K221" s="105">
        <f>ROUND((K220/K219)*100,2)</f>
        <v>23.43</v>
      </c>
      <c r="L221" s="242"/>
      <c r="M221" s="105"/>
      <c r="N221" s="115"/>
      <c r="O221" s="90"/>
      <c r="P221" s="453"/>
    </row>
    <row r="222" spans="1:16" ht="15" customHeight="1">
      <c r="A222" s="338"/>
      <c r="B222" s="366" t="s">
        <v>141</v>
      </c>
      <c r="C222" s="620" t="s">
        <v>53</v>
      </c>
      <c r="D222" s="82" t="s">
        <v>37</v>
      </c>
      <c r="E222" s="114">
        <f>IF((F222+O222)&gt;0,(F222+O222)," ")</f>
        <v>985388</v>
      </c>
      <c r="F222" s="98">
        <f>IF((G222+J222+K222+L222+N222)&gt;0,(G222+J222+K222+L222+N222)," ")</f>
        <v>985388</v>
      </c>
      <c r="G222" s="277"/>
      <c r="H222" s="149"/>
      <c r="I222" s="278"/>
      <c r="J222" s="253">
        <v>27230</v>
      </c>
      <c r="K222" s="228"/>
      <c r="L222" s="114">
        <v>958158</v>
      </c>
      <c r="M222" s="98"/>
      <c r="N222" s="143"/>
      <c r="O222" s="86"/>
      <c r="P222" s="452"/>
    </row>
    <row r="223" spans="1:16" ht="15" customHeight="1">
      <c r="A223" s="338"/>
      <c r="B223" s="367"/>
      <c r="C223" s="622"/>
      <c r="D223" s="87" t="s">
        <v>38</v>
      </c>
      <c r="E223" s="115">
        <f>F223</f>
        <v>321351.82</v>
      </c>
      <c r="F223" s="105">
        <f>J223+L223</f>
        <v>321351.82</v>
      </c>
      <c r="G223" s="91"/>
      <c r="H223" s="88"/>
      <c r="I223" s="116"/>
      <c r="J223" s="254">
        <v>25230</v>
      </c>
      <c r="K223" s="230"/>
      <c r="L223" s="115">
        <v>296121.82</v>
      </c>
      <c r="M223" s="105"/>
      <c r="N223" s="144"/>
      <c r="O223" s="91"/>
      <c r="P223" s="453"/>
    </row>
    <row r="224" spans="1:16" ht="15" customHeight="1">
      <c r="A224" s="117"/>
      <c r="B224" s="279"/>
      <c r="C224" s="275"/>
      <c r="D224" s="87" t="s">
        <v>39</v>
      </c>
      <c r="E224" s="115">
        <f>ROUND((E223/E222)*100,2)</f>
        <v>32.61</v>
      </c>
      <c r="F224" s="106">
        <f>ROUND((F223/F222)*100,2)</f>
        <v>32.61</v>
      </c>
      <c r="G224" s="91"/>
      <c r="H224" s="88"/>
      <c r="I224" s="89"/>
      <c r="J224" s="106">
        <f>ROUND((J223/J222)*100,2)</f>
        <v>92.66</v>
      </c>
      <c r="K224" s="247"/>
      <c r="L224" s="106">
        <f>ROUND((L223/L222)*100,2)</f>
        <v>30.91</v>
      </c>
      <c r="M224" s="106"/>
      <c r="N224" s="145"/>
      <c r="O224" s="96"/>
      <c r="P224" s="454"/>
    </row>
    <row r="225" spans="1:16" ht="16.5" customHeight="1">
      <c r="A225" s="704">
        <v>854</v>
      </c>
      <c r="B225" s="333"/>
      <c r="C225" s="623" t="s">
        <v>142</v>
      </c>
      <c r="D225" s="50" t="s">
        <v>37</v>
      </c>
      <c r="E225" s="24">
        <f>IF((F225+O225)&gt;0,(F225+O225)," ")</f>
        <v>10733400</v>
      </c>
      <c r="F225" s="14">
        <f>IF((G225+J225+K225+L225+N225)&gt;0,(G225+J225+K225+L225+N225)," ")</f>
        <v>10039400</v>
      </c>
      <c r="G225" s="152">
        <f>IF((H225+I225)&gt;0,(H225+I225)," ")</f>
        <v>9481183</v>
      </c>
      <c r="H225" s="14">
        <f>H228+H231+H234+H238+H241+H250+H253</f>
        <v>7097743</v>
      </c>
      <c r="I225" s="24">
        <f>I228+I231+I234+I238+I241+I250+I253+I256+I259</f>
        <v>2383440</v>
      </c>
      <c r="J225" s="14">
        <f>J247</f>
        <v>315810</v>
      </c>
      <c r="K225" s="24">
        <f>K228+K231+K234+K238+K241+K244+K250+K253+K256+K259</f>
        <v>242407</v>
      </c>
      <c r="L225" s="52"/>
      <c r="M225" s="15"/>
      <c r="N225" s="51"/>
      <c r="O225" s="14">
        <f>P225</f>
        <v>694000</v>
      </c>
      <c r="P225" s="447">
        <f>P234+P231</f>
        <v>694000</v>
      </c>
    </row>
    <row r="226" spans="1:16" ht="15.75" customHeight="1">
      <c r="A226" s="705"/>
      <c r="B226" s="335"/>
      <c r="C226" s="624"/>
      <c r="D226" s="54" t="s">
        <v>38</v>
      </c>
      <c r="E226" s="27">
        <f>E229+E232+E235+E239+E242+E245+E251+E254+E257+E260+E248</f>
        <v>5257920.79</v>
      </c>
      <c r="F226" s="26">
        <f>F229+F232+F235+F239+F242+F245+F251+F254+F257+F260+F248</f>
        <v>5255420.79</v>
      </c>
      <c r="G226" s="160">
        <f>G229+G232+G235+G239+G242+G251+G254+G257+G260</f>
        <v>5009579.89</v>
      </c>
      <c r="H226" s="26">
        <f>H229+H232+H235+H239+H242+H251+H254</f>
        <v>3642056.34</v>
      </c>
      <c r="I226" s="27">
        <f>I229+I232+I235+I239+I242+I251+I254+I257+I260</f>
        <v>1367523.55</v>
      </c>
      <c r="J226" s="26">
        <f>J248</f>
        <v>135347.4</v>
      </c>
      <c r="K226" s="27">
        <f>K229+K232+K235+K239+K242+K245+K251+K254</f>
        <v>110493.5</v>
      </c>
      <c r="L226" s="56"/>
      <c r="M226" s="18"/>
      <c r="N226" s="55"/>
      <c r="O226" s="26">
        <f>P226</f>
        <v>2500</v>
      </c>
      <c r="P226" s="448">
        <f>P235+P232</f>
        <v>2500</v>
      </c>
    </row>
    <row r="227" spans="1:16" ht="13.5" customHeight="1">
      <c r="A227" s="706"/>
      <c r="B227" s="335"/>
      <c r="C227" s="418"/>
      <c r="D227" s="54" t="s">
        <v>39</v>
      </c>
      <c r="E227" s="27">
        <f aca="true" t="shared" si="15" ref="E227:K227">ROUND((E226/E225)*100,2)</f>
        <v>48.99</v>
      </c>
      <c r="F227" s="59">
        <f t="shared" si="15"/>
        <v>52.35</v>
      </c>
      <c r="G227" s="59">
        <f t="shared" si="15"/>
        <v>52.84</v>
      </c>
      <c r="H227" s="59">
        <f t="shared" si="15"/>
        <v>51.31</v>
      </c>
      <c r="I227" s="59">
        <f t="shared" si="15"/>
        <v>57.38</v>
      </c>
      <c r="J227" s="59">
        <f t="shared" si="15"/>
        <v>42.86</v>
      </c>
      <c r="K227" s="59">
        <f t="shared" si="15"/>
        <v>45.58</v>
      </c>
      <c r="L227" s="61"/>
      <c r="M227" s="20"/>
      <c r="N227" s="60"/>
      <c r="O227" s="59">
        <f>ROUND((O226/O225)*100,2)</f>
        <v>0.36</v>
      </c>
      <c r="P227" s="449">
        <f>ROUND((P226/P225)*100,2)</f>
        <v>0.36</v>
      </c>
    </row>
    <row r="228" spans="1:16" ht="15.75" customHeight="1">
      <c r="A228" s="338"/>
      <c r="B228" s="339" t="s">
        <v>143</v>
      </c>
      <c r="C228" s="620" t="s">
        <v>144</v>
      </c>
      <c r="D228" s="121" t="s">
        <v>37</v>
      </c>
      <c r="E228" s="98">
        <f>IF((F228+O228)&gt;0,(F228+O228)," ")</f>
        <v>317677</v>
      </c>
      <c r="F228" s="225">
        <f>IF((G228+J228+K228+L228+N228)&gt;0,(G228+J228+K228+L228+N228)," ")</f>
        <v>317677</v>
      </c>
      <c r="G228" s="234">
        <f>IF((H228+I228)&gt;0,(H228+I228)," ")</f>
        <v>316157</v>
      </c>
      <c r="H228" s="235">
        <v>282883</v>
      </c>
      <c r="I228" s="246">
        <v>33274</v>
      </c>
      <c r="J228" s="229"/>
      <c r="K228" s="246">
        <v>1520</v>
      </c>
      <c r="L228" s="85"/>
      <c r="M228" s="91"/>
      <c r="N228" s="90"/>
      <c r="O228" s="115"/>
      <c r="P228" s="456"/>
    </row>
    <row r="229" spans="1:16" ht="15" customHeight="1">
      <c r="A229" s="338"/>
      <c r="B229" s="341"/>
      <c r="C229" s="622"/>
      <c r="D229" s="120" t="s">
        <v>38</v>
      </c>
      <c r="E229" s="34">
        <f>F229</f>
        <v>173950.93</v>
      </c>
      <c r="F229" s="252">
        <f>G229+K229</f>
        <v>173950.93</v>
      </c>
      <c r="G229" s="34">
        <f>H229+I229</f>
        <v>173071.83</v>
      </c>
      <c r="H229" s="542">
        <v>150457.4</v>
      </c>
      <c r="I229" s="541">
        <v>22614.43</v>
      </c>
      <c r="J229" s="542"/>
      <c r="K229" s="541">
        <v>879.1</v>
      </c>
      <c r="L229" s="90"/>
      <c r="M229" s="91"/>
      <c r="N229" s="90"/>
      <c r="O229" s="115"/>
      <c r="P229" s="456"/>
    </row>
    <row r="230" spans="1:16" ht="13.5" customHeight="1">
      <c r="A230" s="338"/>
      <c r="B230" s="343"/>
      <c r="C230" s="344"/>
      <c r="D230" s="122" t="s">
        <v>39</v>
      </c>
      <c r="E230" s="220">
        <f>ROUND((E229/E228)*100,2)</f>
        <v>54.76</v>
      </c>
      <c r="F230" s="220">
        <f>ROUND((F229/F228)*100,2)</f>
        <v>54.76</v>
      </c>
      <c r="G230" s="220">
        <f>ROUND((G229/G228)*100,2)</f>
        <v>54.74</v>
      </c>
      <c r="H230" s="220">
        <f>ROUND((H229/H228)*100,2)</f>
        <v>53.19</v>
      </c>
      <c r="I230" s="220">
        <f>ROUND((I229/I228)*100,2)</f>
        <v>67.96</v>
      </c>
      <c r="J230" s="547"/>
      <c r="K230" s="220">
        <f>ROUND((K229/K228)*100,2)</f>
        <v>57.84</v>
      </c>
      <c r="L230" s="90"/>
      <c r="M230" s="91"/>
      <c r="N230" s="90"/>
      <c r="O230" s="115"/>
      <c r="P230" s="456"/>
    </row>
    <row r="231" spans="1:16" ht="14.25" customHeight="1">
      <c r="A231" s="338"/>
      <c r="B231" s="345" t="s">
        <v>145</v>
      </c>
      <c r="C231" s="620" t="s">
        <v>146</v>
      </c>
      <c r="D231" s="119" t="s">
        <v>37</v>
      </c>
      <c r="E231" s="35">
        <f>IF((F231+O231)&gt;0,(F231+O231)," ")</f>
        <v>1167582</v>
      </c>
      <c r="F231" s="36">
        <f>IF((G231+J231+K231+L231+N231)&gt;0,(G231+J231+K231+L231+N231)," ")</f>
        <v>1103582</v>
      </c>
      <c r="G231" s="35">
        <f>IF((H231+I231)&gt;0,(H231+I231)," ")</f>
        <v>1101235</v>
      </c>
      <c r="H231" s="543">
        <v>787925</v>
      </c>
      <c r="I231" s="544">
        <v>313310</v>
      </c>
      <c r="J231" s="542"/>
      <c r="K231" s="539">
        <v>2347</v>
      </c>
      <c r="L231" s="85"/>
      <c r="M231" s="86"/>
      <c r="N231" s="85"/>
      <c r="O231" s="114">
        <f>P231</f>
        <v>64000</v>
      </c>
      <c r="P231" s="526">
        <v>64000</v>
      </c>
    </row>
    <row r="232" spans="1:16" ht="14.25" customHeight="1">
      <c r="A232" s="338"/>
      <c r="B232" s="345"/>
      <c r="C232" s="621"/>
      <c r="D232" s="120" t="s">
        <v>38</v>
      </c>
      <c r="E232" s="34">
        <f>F232</f>
        <v>542364.76</v>
      </c>
      <c r="F232" s="252">
        <f>G232+K232</f>
        <v>542364.76</v>
      </c>
      <c r="G232" s="34">
        <f>H232+I232</f>
        <v>541242.76</v>
      </c>
      <c r="H232" s="542">
        <v>386523.82</v>
      </c>
      <c r="I232" s="541">
        <v>154718.94</v>
      </c>
      <c r="J232" s="542"/>
      <c r="K232" s="541">
        <v>1122</v>
      </c>
      <c r="L232" s="90"/>
      <c r="M232" s="91"/>
      <c r="N232" s="90"/>
      <c r="O232" s="115">
        <v>0</v>
      </c>
      <c r="P232" s="456">
        <v>0</v>
      </c>
    </row>
    <row r="233" spans="1:16" ht="14.25" customHeight="1">
      <c r="A233" s="338"/>
      <c r="B233" s="345"/>
      <c r="C233" s="342"/>
      <c r="D233" s="120" t="s">
        <v>39</v>
      </c>
      <c r="E233" s="34">
        <f>ROUND((E232/E231)*100,2)</f>
        <v>46.45</v>
      </c>
      <c r="F233" s="34">
        <f>ROUND((F232/F231)*100,2)</f>
        <v>49.15</v>
      </c>
      <c r="G233" s="34">
        <f>ROUND((G232/G231)*100,2)</f>
        <v>49.15</v>
      </c>
      <c r="H233" s="34">
        <f>ROUND((H232/H231)*100,2)</f>
        <v>49.06</v>
      </c>
      <c r="I233" s="34">
        <f>ROUND((I232/I231)*100,2)</f>
        <v>49.38</v>
      </c>
      <c r="J233" s="542"/>
      <c r="K233" s="220">
        <f>ROUND((K232/K231)*100,2)</f>
        <v>47.81</v>
      </c>
      <c r="L233" s="95"/>
      <c r="M233" s="96"/>
      <c r="N233" s="95"/>
      <c r="O233" s="125">
        <v>0</v>
      </c>
      <c r="P233" s="457">
        <v>0</v>
      </c>
    </row>
    <row r="234" spans="1:16" ht="16.5" customHeight="1">
      <c r="A234" s="338"/>
      <c r="B234" s="339" t="s">
        <v>147</v>
      </c>
      <c r="C234" s="620" t="s">
        <v>192</v>
      </c>
      <c r="D234" s="121" t="s">
        <v>37</v>
      </c>
      <c r="E234" s="29">
        <f>F234+O234</f>
        <v>1571269</v>
      </c>
      <c r="F234" s="30">
        <f>IF((G234+J234+K234+L234+N234)&gt;0,(G234+J234+K234+L234+N234)," ")</f>
        <v>941269</v>
      </c>
      <c r="G234" s="29">
        <f>IF((H234+I234)&gt;0,(H234+I234)," ")</f>
        <v>939688</v>
      </c>
      <c r="H234" s="540">
        <v>811090</v>
      </c>
      <c r="I234" s="539">
        <v>128598</v>
      </c>
      <c r="J234" s="545"/>
      <c r="K234" s="544">
        <v>1581</v>
      </c>
      <c r="L234" s="90"/>
      <c r="M234" s="91"/>
      <c r="N234" s="90"/>
      <c r="O234" s="225">
        <f>P234</f>
        <v>630000</v>
      </c>
      <c r="P234" s="460">
        <v>630000</v>
      </c>
    </row>
    <row r="235" spans="1:16" ht="14.25" customHeight="1">
      <c r="A235" s="338"/>
      <c r="B235" s="346"/>
      <c r="C235" s="622"/>
      <c r="D235" s="120" t="s">
        <v>38</v>
      </c>
      <c r="E235" s="34">
        <f>F235+O235</f>
        <v>481306.29000000004</v>
      </c>
      <c r="F235" s="252">
        <f>G235+K235</f>
        <v>478806.29000000004</v>
      </c>
      <c r="G235" s="34">
        <f>H235+I235</f>
        <v>478427.02</v>
      </c>
      <c r="H235" s="542">
        <v>394302.63</v>
      </c>
      <c r="I235" s="541">
        <v>84124.39</v>
      </c>
      <c r="J235" s="542"/>
      <c r="K235" s="541">
        <v>379.27</v>
      </c>
      <c r="L235" s="90"/>
      <c r="M235" s="91"/>
      <c r="N235" s="90"/>
      <c r="O235" s="115">
        <f>P235</f>
        <v>2500</v>
      </c>
      <c r="P235" s="456">
        <v>2500</v>
      </c>
    </row>
    <row r="236" spans="1:16" ht="13.5" customHeight="1" thickBot="1">
      <c r="A236" s="759"/>
      <c r="B236" s="760"/>
      <c r="C236" s="730"/>
      <c r="D236" s="132" t="s">
        <v>39</v>
      </c>
      <c r="E236" s="561">
        <f>ROUND((E235/E234)*100,2)</f>
        <v>30.63</v>
      </c>
      <c r="F236" s="561">
        <f>ROUND((F235/F234)*100,2)</f>
        <v>50.87</v>
      </c>
      <c r="G236" s="561">
        <f>ROUND((G235/G234)*100,2)</f>
        <v>50.91</v>
      </c>
      <c r="H236" s="561">
        <f>ROUND((H235/H234)*100,2)</f>
        <v>48.61</v>
      </c>
      <c r="I236" s="561">
        <f>ROUND((I235/I234)*100,2)</f>
        <v>65.42</v>
      </c>
      <c r="J236" s="562"/>
      <c r="K236" s="561">
        <f>ROUND((K235/K234)*100,2)</f>
        <v>23.99</v>
      </c>
      <c r="L236" s="112"/>
      <c r="M236" s="111"/>
      <c r="N236" s="112"/>
      <c r="O236" s="561">
        <f>ROUND((O235/O234)*100,2)</f>
        <v>0.4</v>
      </c>
      <c r="P236" s="461">
        <f>ROUND((P235/P234)*100,2)</f>
        <v>0.4</v>
      </c>
    </row>
    <row r="237" spans="1:16" ht="13.5" customHeight="1" thickBot="1">
      <c r="A237" s="750">
        <v>1</v>
      </c>
      <c r="B237" s="751" t="s">
        <v>33</v>
      </c>
      <c r="C237" s="752">
        <v>3</v>
      </c>
      <c r="D237" s="745">
        <v>4</v>
      </c>
      <c r="E237" s="748">
        <v>5</v>
      </c>
      <c r="F237" s="749">
        <v>6</v>
      </c>
      <c r="G237" s="748">
        <v>7</v>
      </c>
      <c r="H237" s="749">
        <v>8</v>
      </c>
      <c r="I237" s="748">
        <v>9</v>
      </c>
      <c r="J237" s="749">
        <v>10</v>
      </c>
      <c r="K237" s="748">
        <v>11</v>
      </c>
      <c r="L237" s="746">
        <v>12</v>
      </c>
      <c r="M237" s="747">
        <v>13</v>
      </c>
      <c r="N237" s="746">
        <v>14</v>
      </c>
      <c r="O237" s="749">
        <v>15</v>
      </c>
      <c r="P237" s="113">
        <v>16</v>
      </c>
    </row>
    <row r="238" spans="1:16" ht="15.75" customHeight="1">
      <c r="A238" s="756"/>
      <c r="B238" s="753" t="s">
        <v>148</v>
      </c>
      <c r="C238" s="627" t="s">
        <v>149</v>
      </c>
      <c r="D238" s="581" t="s">
        <v>37</v>
      </c>
      <c r="E238" s="582">
        <f>IF((F238+O238)&gt;0,(F238+O238)," ")</f>
        <v>253000</v>
      </c>
      <c r="F238" s="583">
        <f>IF((G238+J238+K238+L238+N238)&gt;0,(G238+J238+K238+L238+N238)," ")</f>
        <v>253000</v>
      </c>
      <c r="G238" s="582">
        <f>IF((H238+I238)&gt;0,(H238+I238)," ")</f>
        <v>252718</v>
      </c>
      <c r="H238" s="584">
        <v>213033</v>
      </c>
      <c r="I238" s="585">
        <v>39685</v>
      </c>
      <c r="J238" s="586"/>
      <c r="K238" s="585">
        <v>282</v>
      </c>
      <c r="L238" s="574"/>
      <c r="M238" s="575"/>
      <c r="N238" s="574"/>
      <c r="O238" s="757"/>
      <c r="P238" s="758"/>
    </row>
    <row r="239" spans="1:16" ht="15" customHeight="1">
      <c r="A239" s="338"/>
      <c r="B239" s="345"/>
      <c r="C239" s="621"/>
      <c r="D239" s="120" t="s">
        <v>38</v>
      </c>
      <c r="E239" s="34">
        <f>F239</f>
        <v>132650.6</v>
      </c>
      <c r="F239" s="252">
        <f>G239+K239</f>
        <v>132650.6</v>
      </c>
      <c r="G239" s="34">
        <f>H239+I239</f>
        <v>132650.6</v>
      </c>
      <c r="H239" s="542">
        <v>108203.46</v>
      </c>
      <c r="I239" s="541">
        <v>24447.14</v>
      </c>
      <c r="J239" s="542"/>
      <c r="K239" s="541">
        <v>0</v>
      </c>
      <c r="L239" s="90"/>
      <c r="M239" s="91"/>
      <c r="N239" s="90"/>
      <c r="O239" s="115"/>
      <c r="P239" s="456"/>
    </row>
    <row r="240" spans="1:16" ht="17.25" customHeight="1">
      <c r="A240" s="104"/>
      <c r="B240" s="754"/>
      <c r="C240" s="755"/>
      <c r="D240" s="120" t="s">
        <v>39</v>
      </c>
      <c r="E240" s="34">
        <f>ROUND((E239/E238)*100,2)</f>
        <v>52.43</v>
      </c>
      <c r="F240" s="34">
        <f>ROUND((F239/F238)*100,2)</f>
        <v>52.43</v>
      </c>
      <c r="G240" s="34">
        <f>ROUND((G239/G238)*100,2)</f>
        <v>52.49</v>
      </c>
      <c r="H240" s="34">
        <f>ROUND((H239/H238)*100,2)</f>
        <v>50.79</v>
      </c>
      <c r="I240" s="34">
        <f>ROUND((I239/I238)*100,2)</f>
        <v>61.6</v>
      </c>
      <c r="J240" s="542"/>
      <c r="K240" s="34">
        <f>ROUND((K239/K238)*100,2)</f>
        <v>0</v>
      </c>
      <c r="L240" s="90"/>
      <c r="M240" s="91"/>
      <c r="N240" s="90"/>
      <c r="O240" s="115"/>
      <c r="P240" s="456"/>
    </row>
    <row r="241" spans="1:16" ht="14.25" customHeight="1">
      <c r="A241" s="126"/>
      <c r="B241" s="329" t="s">
        <v>150</v>
      </c>
      <c r="C241" s="620" t="s">
        <v>151</v>
      </c>
      <c r="D241" s="121" t="s">
        <v>37</v>
      </c>
      <c r="E241" s="29">
        <f>IF((F241)&gt;0,(F241)," ")</f>
        <v>1197552</v>
      </c>
      <c r="F241" s="30">
        <f>IF((G241+J241+K241+L241+N241)&gt;0,(G241+J241+K241+L241+N241)," ")</f>
        <v>1197552</v>
      </c>
      <c r="G241" s="29">
        <f>IF((H241+I241)&gt;0,(H241+I241)," ")</f>
        <v>1192174</v>
      </c>
      <c r="H241" s="540">
        <v>678158</v>
      </c>
      <c r="I241" s="539">
        <v>514016</v>
      </c>
      <c r="J241" s="545"/>
      <c r="K241" s="539">
        <v>5378</v>
      </c>
      <c r="L241" s="85"/>
      <c r="M241" s="86"/>
      <c r="N241" s="85"/>
      <c r="O241" s="114" t="s">
        <v>0</v>
      </c>
      <c r="P241" s="526" t="s">
        <v>0</v>
      </c>
    </row>
    <row r="242" spans="1:16" ht="13.5" customHeight="1">
      <c r="A242" s="126"/>
      <c r="B242" s="326"/>
      <c r="C242" s="621"/>
      <c r="D242" s="120" t="s">
        <v>38</v>
      </c>
      <c r="E242" s="34">
        <f>F242</f>
        <v>595574.99</v>
      </c>
      <c r="F242" s="252">
        <f>G242+K242</f>
        <v>595574.99</v>
      </c>
      <c r="G242" s="34">
        <f>H242+I242</f>
        <v>593430.38</v>
      </c>
      <c r="H242" s="542">
        <v>335752.9</v>
      </c>
      <c r="I242" s="541">
        <v>257677.48</v>
      </c>
      <c r="J242" s="542"/>
      <c r="K242" s="541">
        <v>2144.61</v>
      </c>
      <c r="L242" s="90"/>
      <c r="M242" s="91"/>
      <c r="N242" s="90"/>
      <c r="O242" s="115" t="s">
        <v>0</v>
      </c>
      <c r="P242" s="456" t="s">
        <v>0</v>
      </c>
    </row>
    <row r="243" spans="1:16" ht="14.25" customHeight="1">
      <c r="A243" s="126"/>
      <c r="B243" s="327"/>
      <c r="C243" s="344"/>
      <c r="D243" s="122" t="s">
        <v>39</v>
      </c>
      <c r="E243" s="220">
        <f>ROUND((E242/E241)*100,2)</f>
        <v>49.73</v>
      </c>
      <c r="F243" s="220">
        <f>ROUND((F242/F241)*100,2)</f>
        <v>49.73</v>
      </c>
      <c r="G243" s="220">
        <f>ROUND((G242/G241)*100,2)</f>
        <v>49.78</v>
      </c>
      <c r="H243" s="220">
        <f>ROUND((H242/H241)*100,2)</f>
        <v>49.51</v>
      </c>
      <c r="I243" s="220">
        <f>ROUND((I242/I241)*100,2)</f>
        <v>50.13</v>
      </c>
      <c r="J243" s="547"/>
      <c r="K243" s="220">
        <f>ROUND((K242/K241)*100,2)</f>
        <v>39.88</v>
      </c>
      <c r="L243" s="95"/>
      <c r="M243" s="96"/>
      <c r="N243" s="95"/>
      <c r="O243" s="106" t="s">
        <v>0</v>
      </c>
      <c r="P243" s="457" t="s">
        <v>0</v>
      </c>
    </row>
    <row r="244" spans="1:16" ht="14.25" customHeight="1">
      <c r="A244" s="104"/>
      <c r="B244" s="345" t="s">
        <v>152</v>
      </c>
      <c r="C244" s="620" t="s">
        <v>153</v>
      </c>
      <c r="D244" s="119" t="s">
        <v>37</v>
      </c>
      <c r="E244" s="35">
        <f>IF((F244+O244)&gt;0,(F244+O244)," ")</f>
        <v>20820</v>
      </c>
      <c r="F244" s="36">
        <f>IF((G244+J244+K244+L244+N244)&gt;0,(G244+J244+K244+L244+N244)," ")</f>
        <v>20820</v>
      </c>
      <c r="G244" s="34"/>
      <c r="H244" s="542"/>
      <c r="I244" s="541"/>
      <c r="J244" s="542"/>
      <c r="K244" s="544">
        <v>20820</v>
      </c>
      <c r="L244" s="85"/>
      <c r="M244" s="86"/>
      <c r="N244" s="85"/>
      <c r="O244" s="86"/>
      <c r="P244" s="452"/>
    </row>
    <row r="245" spans="1:16" ht="14.25" customHeight="1">
      <c r="A245" s="104"/>
      <c r="B245" s="345"/>
      <c r="C245" s="621"/>
      <c r="D245" s="120" t="s">
        <v>38</v>
      </c>
      <c r="E245" s="34">
        <f>F245</f>
        <v>5332</v>
      </c>
      <c r="F245" s="252">
        <f>K245</f>
        <v>5332</v>
      </c>
      <c r="G245" s="34"/>
      <c r="H245" s="542"/>
      <c r="I245" s="541"/>
      <c r="J245" s="542"/>
      <c r="K245" s="541">
        <v>5332</v>
      </c>
      <c r="L245" s="90"/>
      <c r="M245" s="91"/>
      <c r="N245" s="90"/>
      <c r="O245" s="91"/>
      <c r="P245" s="453"/>
    </row>
    <row r="246" spans="1:16" ht="15" customHeight="1">
      <c r="A246" s="104"/>
      <c r="B246" s="345"/>
      <c r="C246" s="342"/>
      <c r="D246" s="120" t="s">
        <v>39</v>
      </c>
      <c r="E246" s="34">
        <f>ROUND((E245/E244)*100,2)</f>
        <v>25.61</v>
      </c>
      <c r="F246" s="34">
        <f>ROUND((F245/F244)*100,2)</f>
        <v>25.61</v>
      </c>
      <c r="G246" s="34"/>
      <c r="H246" s="542"/>
      <c r="I246" s="541"/>
      <c r="J246" s="542"/>
      <c r="K246" s="34">
        <f>ROUND((K245/K244)*100,2)</f>
        <v>25.61</v>
      </c>
      <c r="L246" s="95"/>
      <c r="M246" s="96"/>
      <c r="N246" s="95"/>
      <c r="O246" s="96"/>
      <c r="P246" s="454"/>
    </row>
    <row r="247" spans="1:16" ht="15.75" customHeight="1">
      <c r="A247" s="104"/>
      <c r="B247" s="339" t="s">
        <v>154</v>
      </c>
      <c r="C247" s="620" t="s">
        <v>155</v>
      </c>
      <c r="D247" s="121" t="s">
        <v>37</v>
      </c>
      <c r="E247" s="29">
        <f>F247</f>
        <v>315810</v>
      </c>
      <c r="F247" s="30">
        <f>J247</f>
        <v>315810</v>
      </c>
      <c r="G247" s="509"/>
      <c r="H247" s="545"/>
      <c r="I247" s="546"/>
      <c r="J247" s="555">
        <v>315810</v>
      </c>
      <c r="K247" s="509"/>
      <c r="L247" s="90"/>
      <c r="M247" s="91"/>
      <c r="N247" s="90"/>
      <c r="O247" s="91"/>
      <c r="P247" s="453"/>
    </row>
    <row r="248" spans="1:16" ht="14.25" customHeight="1">
      <c r="A248" s="104"/>
      <c r="B248" s="341"/>
      <c r="C248" s="622"/>
      <c r="D248" s="120" t="s">
        <v>38</v>
      </c>
      <c r="E248" s="34">
        <f>F248</f>
        <v>135347.4</v>
      </c>
      <c r="F248" s="252">
        <f>J248</f>
        <v>135347.4</v>
      </c>
      <c r="G248" s="34"/>
      <c r="H248" s="542"/>
      <c r="I248" s="541"/>
      <c r="J248" s="556">
        <v>135347.4</v>
      </c>
      <c r="K248" s="34"/>
      <c r="L248" s="90"/>
      <c r="M248" s="91"/>
      <c r="N248" s="90"/>
      <c r="O248" s="91"/>
      <c r="P248" s="453"/>
    </row>
    <row r="249" spans="1:16" ht="16.5" customHeight="1">
      <c r="A249" s="104"/>
      <c r="B249" s="343"/>
      <c r="C249" s="344"/>
      <c r="D249" s="122" t="s">
        <v>39</v>
      </c>
      <c r="E249" s="34">
        <f>ROUND((E248/E247)*100,2)</f>
        <v>42.86</v>
      </c>
      <c r="F249" s="34">
        <f>ROUND((F248/F247)*100,2)</f>
        <v>42.86</v>
      </c>
      <c r="G249" s="220"/>
      <c r="H249" s="547"/>
      <c r="I249" s="548"/>
      <c r="J249" s="34">
        <f>ROUND((J248/J247)*100,2)</f>
        <v>42.86</v>
      </c>
      <c r="K249" s="220"/>
      <c r="L249" s="90"/>
      <c r="M249" s="91"/>
      <c r="N249" s="90"/>
      <c r="O249" s="91"/>
      <c r="P249" s="453"/>
    </row>
    <row r="250" spans="1:16" ht="15.75" customHeight="1">
      <c r="A250" s="104"/>
      <c r="B250" s="339" t="s">
        <v>156</v>
      </c>
      <c r="C250" s="620" t="s">
        <v>157</v>
      </c>
      <c r="D250" s="121" t="s">
        <v>37</v>
      </c>
      <c r="E250" s="29">
        <f>IF((F250)&gt;0,(F250)," ")</f>
        <v>3809867</v>
      </c>
      <c r="F250" s="30">
        <f>IF((G250+J250+K250+L250+N250)&gt;0,(G250+J250+K250+L250+N250)," ")</f>
        <v>3809867</v>
      </c>
      <c r="G250" s="29">
        <f>IF((H250+I250)&gt;0,(H250+I250)," ")</f>
        <v>3676405</v>
      </c>
      <c r="H250" s="540">
        <v>2901112</v>
      </c>
      <c r="I250" s="539">
        <v>775293</v>
      </c>
      <c r="J250" s="545"/>
      <c r="K250" s="539">
        <v>133462</v>
      </c>
      <c r="L250" s="85"/>
      <c r="M250" s="86"/>
      <c r="N250" s="85"/>
      <c r="O250" s="277" t="s">
        <v>0</v>
      </c>
      <c r="P250" s="458" t="s">
        <v>0</v>
      </c>
    </row>
    <row r="251" spans="1:16" ht="14.25" customHeight="1">
      <c r="A251" s="104"/>
      <c r="B251" s="341"/>
      <c r="C251" s="622"/>
      <c r="D251" s="120" t="s">
        <v>38</v>
      </c>
      <c r="E251" s="34">
        <f>F251</f>
        <v>2181944.38</v>
      </c>
      <c r="F251" s="252">
        <f>G251+K251</f>
        <v>2181944.38</v>
      </c>
      <c r="G251" s="34">
        <f>H251+I251</f>
        <v>2114438.98</v>
      </c>
      <c r="H251" s="542">
        <v>1616525.35</v>
      </c>
      <c r="I251" s="541">
        <v>497913.63</v>
      </c>
      <c r="J251" s="542"/>
      <c r="K251" s="541">
        <v>67505.4</v>
      </c>
      <c r="L251" s="90"/>
      <c r="M251" s="91"/>
      <c r="N251" s="90"/>
      <c r="O251" s="115" t="s">
        <v>0</v>
      </c>
      <c r="P251" s="456" t="s">
        <v>0</v>
      </c>
    </row>
    <row r="252" spans="1:16" ht="16.5" customHeight="1">
      <c r="A252" s="104"/>
      <c r="B252" s="343"/>
      <c r="C252" s="344"/>
      <c r="D252" s="122" t="s">
        <v>39</v>
      </c>
      <c r="E252" s="220">
        <f>ROUND((E251/E250)*100,2)</f>
        <v>57.27</v>
      </c>
      <c r="F252" s="220">
        <f>ROUND((F251/F250)*100,2)</f>
        <v>57.27</v>
      </c>
      <c r="G252" s="220">
        <f>ROUND((G251/G250)*100,2)</f>
        <v>57.51</v>
      </c>
      <c r="H252" s="220">
        <f>ROUND((H251/H250)*100,2)</f>
        <v>55.72</v>
      </c>
      <c r="I252" s="220">
        <f>ROUND((I251/I250)*100,2)</f>
        <v>64.22</v>
      </c>
      <c r="J252" s="547"/>
      <c r="K252" s="220">
        <f>ROUND((K251/K250)*100,2)</f>
        <v>50.58</v>
      </c>
      <c r="L252" s="95"/>
      <c r="M252" s="96"/>
      <c r="N252" s="95"/>
      <c r="O252" s="106" t="s">
        <v>0</v>
      </c>
      <c r="P252" s="457" t="s">
        <v>0</v>
      </c>
    </row>
    <row r="253" spans="1:16" ht="15.75" customHeight="1">
      <c r="A253" s="126"/>
      <c r="B253" s="329" t="s">
        <v>158</v>
      </c>
      <c r="C253" s="620" t="s">
        <v>159</v>
      </c>
      <c r="D253" s="119" t="s">
        <v>37</v>
      </c>
      <c r="E253" s="35">
        <f>IF((F253+O253)&gt;0,(F253+O253)," ")</f>
        <v>1988333</v>
      </c>
      <c r="F253" s="36">
        <f>IF((G253+J253+K253+L253+N253)&gt;0,(G253+J253+K253+L253+N253)," ")</f>
        <v>1988333</v>
      </c>
      <c r="G253" s="35">
        <f>IF((H253+I253)&gt;0,(H253+I253)," ")</f>
        <v>1911316</v>
      </c>
      <c r="H253" s="543">
        <v>1423542</v>
      </c>
      <c r="I253" s="544">
        <v>487774</v>
      </c>
      <c r="J253" s="542"/>
      <c r="K253" s="544">
        <v>77017</v>
      </c>
      <c r="L253" s="90"/>
      <c r="M253" s="91"/>
      <c r="N253" s="90"/>
      <c r="O253" s="91"/>
      <c r="P253" s="453"/>
    </row>
    <row r="254" spans="1:16" ht="14.25" customHeight="1">
      <c r="A254" s="126"/>
      <c r="B254" s="326"/>
      <c r="C254" s="621"/>
      <c r="D254" s="120" t="s">
        <v>38</v>
      </c>
      <c r="E254" s="34">
        <f>F254</f>
        <v>961574.39</v>
      </c>
      <c r="F254" s="252">
        <f>G254+K254</f>
        <v>961574.39</v>
      </c>
      <c r="G254" s="34">
        <f>H254+I254</f>
        <v>928443.27</v>
      </c>
      <c r="H254" s="542">
        <v>650290.78</v>
      </c>
      <c r="I254" s="541">
        <v>278152.49</v>
      </c>
      <c r="J254" s="542"/>
      <c r="K254" s="541">
        <v>33131.12</v>
      </c>
      <c r="L254" s="90"/>
      <c r="M254" s="91"/>
      <c r="N254" s="90"/>
      <c r="O254" s="91"/>
      <c r="P254" s="453"/>
    </row>
    <row r="255" spans="1:16" ht="15" customHeight="1">
      <c r="A255" s="126"/>
      <c r="B255" s="327"/>
      <c r="C255" s="342"/>
      <c r="D255" s="120" t="s">
        <v>39</v>
      </c>
      <c r="E255" s="34">
        <f>ROUND((E254/E253)*100,2)</f>
        <v>48.36</v>
      </c>
      <c r="F255" s="220">
        <f>ROUND((F254/F253)*100,2)</f>
        <v>48.36</v>
      </c>
      <c r="G255" s="220">
        <f>ROUND((G254/G253)*100,2)</f>
        <v>48.58</v>
      </c>
      <c r="H255" s="220">
        <f>ROUND((H254/H253)*100,2)</f>
        <v>45.68</v>
      </c>
      <c r="I255" s="220">
        <f>ROUND((I254/I253)*100,2)</f>
        <v>57.02</v>
      </c>
      <c r="J255" s="542"/>
      <c r="K255" s="220">
        <f>ROUND((K254/K253)*100,2)</f>
        <v>43.02</v>
      </c>
      <c r="L255" s="95"/>
      <c r="M255" s="96"/>
      <c r="N255" s="95"/>
      <c r="O255" s="96"/>
      <c r="P255" s="454"/>
    </row>
    <row r="256" spans="1:16" ht="14.25" customHeight="1">
      <c r="A256" s="104"/>
      <c r="B256" s="339" t="s">
        <v>160</v>
      </c>
      <c r="C256" s="620" t="s">
        <v>112</v>
      </c>
      <c r="D256" s="121" t="s">
        <v>37</v>
      </c>
      <c r="E256" s="29">
        <f>IF((F256+O256)&gt;0,(F256+O256)," ")</f>
        <v>37250</v>
      </c>
      <c r="F256" s="36">
        <f>IF((G256+J256+K256+L256+N256)&gt;0,(G256+J256+K256+L256+N256)," ")</f>
        <v>37250</v>
      </c>
      <c r="G256" s="35">
        <f>IF((H256+I256)&gt;0,(H256+I256)," ")</f>
        <v>37250</v>
      </c>
      <c r="H256" s="542"/>
      <c r="I256" s="544">
        <v>37250</v>
      </c>
      <c r="J256" s="545"/>
      <c r="K256" s="541"/>
      <c r="L256" s="85"/>
      <c r="M256" s="91"/>
      <c r="N256" s="90"/>
      <c r="O256" s="91"/>
      <c r="P256" s="453"/>
    </row>
    <row r="257" spans="1:16" ht="15" customHeight="1">
      <c r="A257" s="104"/>
      <c r="B257" s="341"/>
      <c r="C257" s="622"/>
      <c r="D257" s="120" t="s">
        <v>38</v>
      </c>
      <c r="E257" s="34">
        <f>F257</f>
        <v>7194.05</v>
      </c>
      <c r="F257" s="252">
        <f>G257</f>
        <v>7194.05</v>
      </c>
      <c r="G257" s="34">
        <f>I257</f>
        <v>7194.05</v>
      </c>
      <c r="H257" s="542"/>
      <c r="I257" s="541">
        <v>7194.05</v>
      </c>
      <c r="J257" s="542"/>
      <c r="K257" s="541"/>
      <c r="L257" s="90"/>
      <c r="M257" s="91"/>
      <c r="N257" s="90"/>
      <c r="O257" s="91"/>
      <c r="P257" s="453"/>
    </row>
    <row r="258" spans="1:16" ht="14.25" customHeight="1">
      <c r="A258" s="104"/>
      <c r="B258" s="243"/>
      <c r="C258" s="244"/>
      <c r="D258" s="122" t="s">
        <v>39</v>
      </c>
      <c r="E258" s="220">
        <f>ROUND((E257/E256)*100,2)</f>
        <v>19.31</v>
      </c>
      <c r="F258" s="220">
        <f>ROUND((F257/F256)*100,2)</f>
        <v>19.31</v>
      </c>
      <c r="G258" s="220">
        <f>ROUND((G257/G256)*100,2)</f>
        <v>19.31</v>
      </c>
      <c r="H258" s="547"/>
      <c r="I258" s="220">
        <f>ROUND((I257/I256)*100,2)</f>
        <v>19.31</v>
      </c>
      <c r="J258" s="547"/>
      <c r="K258" s="541"/>
      <c r="L258" s="90"/>
      <c r="M258" s="91"/>
      <c r="N258" s="90"/>
      <c r="O258" s="91"/>
      <c r="P258" s="453"/>
    </row>
    <row r="259" spans="1:16" ht="13.5" customHeight="1">
      <c r="A259" s="104"/>
      <c r="B259" s="345" t="s">
        <v>161</v>
      </c>
      <c r="C259" s="620" t="s">
        <v>53</v>
      </c>
      <c r="D259" s="119" t="s">
        <v>37</v>
      </c>
      <c r="E259" s="35">
        <f>IF((F259+O259)&gt;0,(F259+O259)," ")</f>
        <v>54240</v>
      </c>
      <c r="F259" s="36">
        <f>IF((G259+J259+K259+L259+N259)&gt;0,(G259+J259+K259+L259+N259)," ")</f>
        <v>54240</v>
      </c>
      <c r="G259" s="35">
        <f>IF((H259+I259)&gt;0,(H259+I259)," ")</f>
        <v>54240</v>
      </c>
      <c r="H259" s="543"/>
      <c r="I259" s="544">
        <v>54240</v>
      </c>
      <c r="J259" s="557"/>
      <c r="K259" s="558"/>
      <c r="L259" s="85"/>
      <c r="M259" s="86"/>
      <c r="N259" s="85"/>
      <c r="O259" s="86"/>
      <c r="P259" s="452"/>
    </row>
    <row r="260" spans="1:16" ht="13.5" customHeight="1">
      <c r="A260" s="104"/>
      <c r="B260" s="356"/>
      <c r="C260" s="621"/>
      <c r="D260" s="120" t="s">
        <v>38</v>
      </c>
      <c r="E260" s="34">
        <f>F260</f>
        <v>40681</v>
      </c>
      <c r="F260" s="252">
        <f>G260</f>
        <v>40681</v>
      </c>
      <c r="G260" s="34">
        <f>I260</f>
        <v>40681</v>
      </c>
      <c r="H260" s="542"/>
      <c r="I260" s="541">
        <v>40681</v>
      </c>
      <c r="J260" s="557"/>
      <c r="K260" s="559"/>
      <c r="L260" s="90"/>
      <c r="M260" s="91"/>
      <c r="N260" s="90"/>
      <c r="O260" s="91"/>
      <c r="P260" s="453"/>
    </row>
    <row r="261" spans="1:16" ht="15" customHeight="1">
      <c r="A261" s="104"/>
      <c r="B261" s="356"/>
      <c r="C261" s="342"/>
      <c r="D261" s="120" t="s">
        <v>39</v>
      </c>
      <c r="E261" s="34">
        <f>ROUND((E260/E259)*100,2)</f>
        <v>75</v>
      </c>
      <c r="F261" s="34">
        <f>ROUND((F260/F259)*100,2)</f>
        <v>75</v>
      </c>
      <c r="G261" s="34">
        <f>ROUND((G260/G259)*100,2)</f>
        <v>75</v>
      </c>
      <c r="H261" s="542"/>
      <c r="I261" s="34">
        <f>ROUND((I260/I259)*100,2)</f>
        <v>75</v>
      </c>
      <c r="J261" s="34"/>
      <c r="K261" s="560"/>
      <c r="L261" s="95"/>
      <c r="M261" s="96"/>
      <c r="N261" s="95"/>
      <c r="O261" s="96"/>
      <c r="P261" s="454"/>
    </row>
    <row r="262" spans="1:16" ht="13.5" customHeight="1">
      <c r="A262" s="704">
        <v>900</v>
      </c>
      <c r="B262" s="368"/>
      <c r="C262" s="625" t="s">
        <v>162</v>
      </c>
      <c r="D262" s="127" t="s">
        <v>37</v>
      </c>
      <c r="E262" s="24">
        <f>G262+J262</f>
        <v>85505</v>
      </c>
      <c r="F262" s="14">
        <f>F265+F268</f>
        <v>85505</v>
      </c>
      <c r="G262" s="24">
        <f>G268</f>
        <v>58505</v>
      </c>
      <c r="H262" s="549"/>
      <c r="I262" s="550">
        <f>I268</f>
        <v>58505</v>
      </c>
      <c r="J262" s="551">
        <f>J265</f>
        <v>27000</v>
      </c>
      <c r="K262" s="128" t="str">
        <f>K268</f>
        <v> </v>
      </c>
      <c r="L262" s="130"/>
      <c r="M262" s="146"/>
      <c r="N262" s="129"/>
      <c r="O262" s="415" t="str">
        <f>P262</f>
        <v> </v>
      </c>
      <c r="P262" s="462" t="str">
        <f>P268</f>
        <v> </v>
      </c>
    </row>
    <row r="263" spans="1:16" ht="15.75" customHeight="1">
      <c r="A263" s="708"/>
      <c r="B263" s="369"/>
      <c r="C263" s="626"/>
      <c r="D263" s="131" t="s">
        <v>38</v>
      </c>
      <c r="E263" s="27">
        <f>E266+E269</f>
        <v>29908.02</v>
      </c>
      <c r="F263" s="26">
        <f>F266+F269</f>
        <v>29908.02</v>
      </c>
      <c r="G263" s="27">
        <f>G269</f>
        <v>4908.02</v>
      </c>
      <c r="H263" s="534"/>
      <c r="I263" s="531">
        <f>I269</f>
        <v>4908.02</v>
      </c>
      <c r="J263" s="534">
        <f>J266</f>
        <v>25000</v>
      </c>
      <c r="K263" s="281" t="str">
        <f>K269</f>
        <v> </v>
      </c>
      <c r="L263" s="130"/>
      <c r="M263" s="130"/>
      <c r="N263" s="129"/>
      <c r="O263" s="280" t="str">
        <f>P263</f>
        <v> </v>
      </c>
      <c r="P263" s="463" t="str">
        <f>P269</f>
        <v> </v>
      </c>
    </row>
    <row r="264" spans="1:16" ht="15" customHeight="1">
      <c r="A264" s="709"/>
      <c r="B264" s="369"/>
      <c r="C264" s="420"/>
      <c r="D264" s="131" t="s">
        <v>39</v>
      </c>
      <c r="E264" s="27">
        <f>ROUND((E263/E262)*100,2)</f>
        <v>34.98</v>
      </c>
      <c r="F264" s="27">
        <f>ROUND((F263/F262)*100,2)</f>
        <v>34.98</v>
      </c>
      <c r="G264" s="27">
        <f>ROUND((G263/G262)*100,2)</f>
        <v>8.39</v>
      </c>
      <c r="H264" s="534"/>
      <c r="I264" s="27">
        <f>ROUND((I263/I262)*100,2)</f>
        <v>8.39</v>
      </c>
      <c r="J264" s="27">
        <f>ROUND((J263/J262)*100,2)</f>
        <v>92.59</v>
      </c>
      <c r="K264" s="280" t="s">
        <v>0</v>
      </c>
      <c r="L264" s="130"/>
      <c r="M264" s="130"/>
      <c r="N264" s="129"/>
      <c r="O264" s="280" t="s">
        <v>0</v>
      </c>
      <c r="P264" s="463" t="s">
        <v>0</v>
      </c>
    </row>
    <row r="265" spans="1:16" ht="15.75" customHeight="1">
      <c r="A265" s="364"/>
      <c r="B265" s="355" t="s">
        <v>163</v>
      </c>
      <c r="C265" s="620" t="s">
        <v>164</v>
      </c>
      <c r="D265" s="121" t="s">
        <v>37</v>
      </c>
      <c r="E265" s="29">
        <f>F265</f>
        <v>27000</v>
      </c>
      <c r="F265" s="30">
        <f>J265</f>
        <v>27000</v>
      </c>
      <c r="G265" s="29"/>
      <c r="H265" s="545"/>
      <c r="I265" s="546"/>
      <c r="J265" s="552">
        <v>27000</v>
      </c>
      <c r="K265" s="83"/>
      <c r="L265" s="85"/>
      <c r="M265" s="85"/>
      <c r="N265" s="86"/>
      <c r="O265" s="85"/>
      <c r="P265" s="452"/>
    </row>
    <row r="266" spans="1:16" ht="14.25" customHeight="1">
      <c r="A266" s="338"/>
      <c r="B266" s="345"/>
      <c r="C266" s="622"/>
      <c r="D266" s="120" t="s">
        <v>38</v>
      </c>
      <c r="E266" s="34">
        <f>F266</f>
        <v>25000</v>
      </c>
      <c r="F266" s="252">
        <f>J266</f>
        <v>25000</v>
      </c>
      <c r="G266" s="34" t="s">
        <v>0</v>
      </c>
      <c r="H266" s="542"/>
      <c r="I266" s="541"/>
      <c r="J266" s="553">
        <v>25000</v>
      </c>
      <c r="K266" s="88"/>
      <c r="L266" s="90"/>
      <c r="M266" s="90"/>
      <c r="N266" s="91"/>
      <c r="O266" s="90"/>
      <c r="P266" s="453"/>
    </row>
    <row r="267" spans="1:16" ht="16.5" customHeight="1">
      <c r="A267" s="338"/>
      <c r="B267" s="365"/>
      <c r="C267" s="344"/>
      <c r="D267" s="122" t="s">
        <v>39</v>
      </c>
      <c r="E267" s="220">
        <f>ROUND((E266/E265)*100,2)</f>
        <v>92.59</v>
      </c>
      <c r="F267" s="39">
        <f>ROUND((F266/F265)*100,2)</f>
        <v>92.59</v>
      </c>
      <c r="G267" s="220"/>
      <c r="H267" s="547"/>
      <c r="I267" s="548"/>
      <c r="J267" s="220">
        <f>ROUND((J266/J265)*100,2)</f>
        <v>92.59</v>
      </c>
      <c r="K267" s="93"/>
      <c r="L267" s="95"/>
      <c r="M267" s="95"/>
      <c r="N267" s="96"/>
      <c r="O267" s="95"/>
      <c r="P267" s="454"/>
    </row>
    <row r="268" spans="1:16" ht="14.25" customHeight="1">
      <c r="A268" s="338"/>
      <c r="B268" s="345" t="s">
        <v>165</v>
      </c>
      <c r="C268" s="620" t="s">
        <v>53</v>
      </c>
      <c r="D268" s="119" t="s">
        <v>37</v>
      </c>
      <c r="E268" s="35">
        <f>F268</f>
        <v>58505</v>
      </c>
      <c r="F268" s="36">
        <f>G268</f>
        <v>58505</v>
      </c>
      <c r="G268" s="35">
        <f>I268</f>
        <v>58505</v>
      </c>
      <c r="H268" s="543"/>
      <c r="I268" s="544">
        <v>58505</v>
      </c>
      <c r="J268" s="554" t="s">
        <v>0</v>
      </c>
      <c r="K268" s="414" t="s">
        <v>0</v>
      </c>
      <c r="L268" s="90"/>
      <c r="M268" s="90"/>
      <c r="N268" s="91"/>
      <c r="O268" s="413" t="str">
        <f>P268</f>
        <v> </v>
      </c>
      <c r="P268" s="455" t="s">
        <v>0</v>
      </c>
    </row>
    <row r="269" spans="1:16" ht="14.25" customHeight="1">
      <c r="A269" s="338"/>
      <c r="B269" s="356"/>
      <c r="C269" s="621"/>
      <c r="D269" s="120" t="s">
        <v>38</v>
      </c>
      <c r="E269" s="34">
        <f>F269</f>
        <v>4908.02</v>
      </c>
      <c r="F269" s="252">
        <f>G269</f>
        <v>4908.02</v>
      </c>
      <c r="G269" s="34">
        <f>I269</f>
        <v>4908.02</v>
      </c>
      <c r="H269" s="542"/>
      <c r="I269" s="541">
        <v>4908.02</v>
      </c>
      <c r="J269" s="553" t="s">
        <v>0</v>
      </c>
      <c r="K269" s="230" t="s">
        <v>0</v>
      </c>
      <c r="L269" s="90"/>
      <c r="M269" s="90"/>
      <c r="N269" s="91"/>
      <c r="O269" s="105" t="s">
        <v>0</v>
      </c>
      <c r="P269" s="456" t="s">
        <v>0</v>
      </c>
    </row>
    <row r="270" spans="1:16" ht="15" customHeight="1">
      <c r="A270" s="357"/>
      <c r="B270" s="358"/>
      <c r="C270" s="344"/>
      <c r="D270" s="122" t="s">
        <v>39</v>
      </c>
      <c r="E270" s="220">
        <f>ROUND((E269/E268)*100,2)</f>
        <v>8.39</v>
      </c>
      <c r="F270" s="220">
        <f>ROUND((F269/F268)*100,2)</f>
        <v>8.39</v>
      </c>
      <c r="G270" s="220">
        <f>ROUND((G269/G268)*100,2)</f>
        <v>8.39</v>
      </c>
      <c r="H270" s="547"/>
      <c r="I270" s="220">
        <f>ROUND((I269/I268)*100,2)</f>
        <v>8.39</v>
      </c>
      <c r="J270" s="220" t="s">
        <v>0</v>
      </c>
      <c r="K270" s="106" t="s">
        <v>0</v>
      </c>
      <c r="L270" s="95"/>
      <c r="M270" s="95"/>
      <c r="N270" s="96"/>
      <c r="O270" s="106" t="s">
        <v>0</v>
      </c>
      <c r="P270" s="457" t="s">
        <v>0</v>
      </c>
    </row>
    <row r="271" spans="1:16" ht="18.75" customHeight="1">
      <c r="A271" s="704">
        <v>921</v>
      </c>
      <c r="B271" s="333"/>
      <c r="C271" s="623" t="s">
        <v>166</v>
      </c>
      <c r="D271" s="50" t="s">
        <v>37</v>
      </c>
      <c r="E271" s="24">
        <f>IF((F271+O271)&gt;0,(F271+O271)," ")</f>
        <v>494576</v>
      </c>
      <c r="F271" s="14">
        <f>IF((G271+J271+K271+L271+N271)&gt;0,(G271+J271+K271+L271+N271)," ")</f>
        <v>494576</v>
      </c>
      <c r="G271" s="24">
        <f>IF((H271+I271)&gt;0,(H271+I271)," ")</f>
        <v>72309</v>
      </c>
      <c r="H271" s="14">
        <f>SUM(H277:H283)</f>
        <v>6280</v>
      </c>
      <c r="I271" s="24">
        <f>SUM(I277:I283)</f>
        <v>66029</v>
      </c>
      <c r="J271" s="14">
        <f>J277+J274+J280+J283</f>
        <v>422267</v>
      </c>
      <c r="K271" s="15"/>
      <c r="L271" s="15"/>
      <c r="M271" s="15"/>
      <c r="N271" s="16"/>
      <c r="O271" s="15"/>
      <c r="P271" s="435"/>
    </row>
    <row r="272" spans="1:16" ht="14.25" customHeight="1">
      <c r="A272" s="705"/>
      <c r="B272" s="335"/>
      <c r="C272" s="624"/>
      <c r="D272" s="54" t="s">
        <v>38</v>
      </c>
      <c r="E272" s="27">
        <f>E275+E278+E281+E284</f>
        <v>237736.23</v>
      </c>
      <c r="F272" s="26">
        <f>F275+F278+F281+F284</f>
        <v>237736.23</v>
      </c>
      <c r="G272" s="27">
        <f>G284</f>
        <v>17823.23</v>
      </c>
      <c r="H272" s="26">
        <f>H284</f>
        <v>150</v>
      </c>
      <c r="I272" s="27">
        <f>I284</f>
        <v>17673.23</v>
      </c>
      <c r="J272" s="26">
        <f>J275+J278+J281+J284</f>
        <v>219913</v>
      </c>
      <c r="K272" s="18"/>
      <c r="L272" s="18"/>
      <c r="M272" s="18"/>
      <c r="N272" s="17"/>
      <c r="O272" s="18"/>
      <c r="P272" s="436"/>
    </row>
    <row r="273" spans="1:16" ht="14.25" customHeight="1">
      <c r="A273" s="706"/>
      <c r="B273" s="337"/>
      <c r="C273" s="419"/>
      <c r="D273" s="58" t="s">
        <v>39</v>
      </c>
      <c r="E273" s="59">
        <f aca="true" t="shared" si="16" ref="E273:J273">ROUND((E272/E271)*100,2)</f>
        <v>48.07</v>
      </c>
      <c r="F273" s="59">
        <f t="shared" si="16"/>
        <v>48.07</v>
      </c>
      <c r="G273" s="59">
        <f t="shared" si="16"/>
        <v>24.65</v>
      </c>
      <c r="H273" s="59">
        <f t="shared" si="16"/>
        <v>2.39</v>
      </c>
      <c r="I273" s="59">
        <f t="shared" si="16"/>
        <v>26.77</v>
      </c>
      <c r="J273" s="59">
        <f t="shared" si="16"/>
        <v>52.08</v>
      </c>
      <c r="K273" s="20"/>
      <c r="L273" s="20"/>
      <c r="M273" s="20"/>
      <c r="N273" s="19"/>
      <c r="O273" s="20"/>
      <c r="P273" s="437"/>
    </row>
    <row r="274" spans="1:16" ht="16.5" customHeight="1">
      <c r="A274" s="352"/>
      <c r="B274" s="370" t="s">
        <v>167</v>
      </c>
      <c r="C274" s="618" t="s">
        <v>168</v>
      </c>
      <c r="D274" s="282" t="s">
        <v>37</v>
      </c>
      <c r="E274" s="29">
        <f>F274</f>
        <v>9500</v>
      </c>
      <c r="F274" s="30">
        <f>J274</f>
        <v>9500</v>
      </c>
      <c r="G274" s="29"/>
      <c r="H274" s="30"/>
      <c r="I274" s="29"/>
      <c r="J274" s="30">
        <v>9500</v>
      </c>
      <c r="K274" s="37"/>
      <c r="L274" s="37"/>
      <c r="M274" s="37"/>
      <c r="N274" s="38"/>
      <c r="O274" s="37"/>
      <c r="P274" s="445"/>
    </row>
    <row r="275" spans="1:16" ht="14.25" customHeight="1">
      <c r="A275" s="352"/>
      <c r="B275" s="371"/>
      <c r="C275" s="619"/>
      <c r="D275" s="251" t="s">
        <v>38</v>
      </c>
      <c r="E275" s="34">
        <f>F275</f>
        <v>9500</v>
      </c>
      <c r="F275" s="252">
        <f>J275</f>
        <v>9500</v>
      </c>
      <c r="G275" s="35"/>
      <c r="H275" s="36"/>
      <c r="I275" s="35"/>
      <c r="J275" s="252">
        <v>9500</v>
      </c>
      <c r="K275" s="37"/>
      <c r="L275" s="37"/>
      <c r="M275" s="37"/>
      <c r="N275" s="38"/>
      <c r="O275" s="37"/>
      <c r="P275" s="445"/>
    </row>
    <row r="276" spans="1:16" ht="16.5" customHeight="1">
      <c r="A276" s="352"/>
      <c r="B276" s="372"/>
      <c r="C276" s="319"/>
      <c r="D276" s="283" t="s">
        <v>39</v>
      </c>
      <c r="E276" s="220">
        <f>ROUND((E275/E274)*100,2)</f>
        <v>100</v>
      </c>
      <c r="F276" s="220">
        <f>ROUND((F275/F274)*100,2)</f>
        <v>100</v>
      </c>
      <c r="G276" s="40"/>
      <c r="H276" s="41"/>
      <c r="I276" s="40"/>
      <c r="J276" s="220">
        <f>ROUND((J275/J274)*100,2)</f>
        <v>100</v>
      </c>
      <c r="K276" s="37"/>
      <c r="L276" s="42"/>
      <c r="M276" s="37"/>
      <c r="N276" s="38"/>
      <c r="O276" s="37"/>
      <c r="P276" s="445"/>
    </row>
    <row r="277" spans="1:16" ht="14.25" customHeight="1">
      <c r="A277" s="338"/>
      <c r="B277" s="345" t="s">
        <v>169</v>
      </c>
      <c r="C277" s="620" t="s">
        <v>170</v>
      </c>
      <c r="D277" s="119" t="s">
        <v>37</v>
      </c>
      <c r="E277" s="35">
        <f>IF((F277+O277)&gt;0,(F277+O277)," ")</f>
        <v>347000</v>
      </c>
      <c r="F277" s="36">
        <f>IF((G277+J277+K277+L277+N277)&gt;0,(G277+J277+K277+L277+N277)," ")</f>
        <v>347000</v>
      </c>
      <c r="G277" s="34"/>
      <c r="H277" s="542"/>
      <c r="I277" s="541"/>
      <c r="J277" s="543">
        <v>347000</v>
      </c>
      <c r="K277" s="83"/>
      <c r="L277" s="85"/>
      <c r="M277" s="85"/>
      <c r="N277" s="86"/>
      <c r="O277" s="85"/>
      <c r="P277" s="452"/>
    </row>
    <row r="278" spans="1:16" ht="13.5" customHeight="1">
      <c r="A278" s="338"/>
      <c r="B278" s="345"/>
      <c r="C278" s="621"/>
      <c r="D278" s="120" t="s">
        <v>38</v>
      </c>
      <c r="E278" s="34">
        <f>F278</f>
        <v>173496</v>
      </c>
      <c r="F278" s="252">
        <f>J278</f>
        <v>173496</v>
      </c>
      <c r="G278" s="34"/>
      <c r="H278" s="542"/>
      <c r="I278" s="541"/>
      <c r="J278" s="542">
        <v>173496</v>
      </c>
      <c r="K278" s="88"/>
      <c r="L278" s="90"/>
      <c r="M278" s="90"/>
      <c r="N278" s="91"/>
      <c r="O278" s="90"/>
      <c r="P278" s="453"/>
    </row>
    <row r="279" spans="1:16" ht="15.75">
      <c r="A279" s="338"/>
      <c r="B279" s="345"/>
      <c r="C279" s="342"/>
      <c r="D279" s="120" t="s">
        <v>39</v>
      </c>
      <c r="E279" s="34">
        <f>F279</f>
        <v>50</v>
      </c>
      <c r="F279" s="252">
        <f>J279</f>
        <v>50</v>
      </c>
      <c r="G279" s="34"/>
      <c r="H279" s="542"/>
      <c r="I279" s="541"/>
      <c r="J279" s="220">
        <f>ROUND((J278/J277)*100,2)</f>
        <v>50</v>
      </c>
      <c r="K279" s="93"/>
      <c r="L279" s="95"/>
      <c r="M279" s="95"/>
      <c r="N279" s="96"/>
      <c r="O279" s="95"/>
      <c r="P279" s="454"/>
    </row>
    <row r="280" spans="1:16" ht="15" customHeight="1">
      <c r="A280" s="338"/>
      <c r="B280" s="339" t="s">
        <v>171</v>
      </c>
      <c r="C280" s="620" t="s">
        <v>172</v>
      </c>
      <c r="D280" s="121" t="s">
        <v>37</v>
      </c>
      <c r="E280" s="29">
        <f>F280</f>
        <v>60000</v>
      </c>
      <c r="F280" s="30">
        <f>J280</f>
        <v>60000</v>
      </c>
      <c r="G280" s="509"/>
      <c r="H280" s="545"/>
      <c r="I280" s="546"/>
      <c r="J280" s="540">
        <v>60000</v>
      </c>
      <c r="K280" s="88"/>
      <c r="L280" s="90"/>
      <c r="M280" s="90"/>
      <c r="N280" s="91"/>
      <c r="O280" s="90"/>
      <c r="P280" s="453"/>
    </row>
    <row r="281" spans="1:16" ht="15" customHeight="1">
      <c r="A281" s="338"/>
      <c r="B281" s="341"/>
      <c r="C281" s="622"/>
      <c r="D281" s="120" t="s">
        <v>38</v>
      </c>
      <c r="E281" s="34">
        <f>F281</f>
        <v>32150</v>
      </c>
      <c r="F281" s="252">
        <f>J281</f>
        <v>32150</v>
      </c>
      <c r="G281" s="34"/>
      <c r="H281" s="542"/>
      <c r="I281" s="541"/>
      <c r="J281" s="542">
        <v>32150</v>
      </c>
      <c r="K281" s="88"/>
      <c r="L281" s="90"/>
      <c r="M281" s="90"/>
      <c r="N281" s="91"/>
      <c r="O281" s="90"/>
      <c r="P281" s="453"/>
    </row>
    <row r="282" spans="1:16" ht="15.75" customHeight="1">
      <c r="A282" s="338"/>
      <c r="B282" s="343"/>
      <c r="C282" s="344"/>
      <c r="D282" s="122" t="s">
        <v>39</v>
      </c>
      <c r="E282" s="220">
        <f>ROUND((E281/E280)*100,2)</f>
        <v>53.58</v>
      </c>
      <c r="F282" s="220">
        <f>ROUND((F281/F280)*100,2)</f>
        <v>53.58</v>
      </c>
      <c r="G282" s="220"/>
      <c r="H282" s="547"/>
      <c r="I282" s="548"/>
      <c r="J282" s="220">
        <f>ROUND((J281/J280)*100,2)</f>
        <v>53.58</v>
      </c>
      <c r="K282" s="88"/>
      <c r="L282" s="90"/>
      <c r="M282" s="90"/>
      <c r="N282" s="91"/>
      <c r="O282" s="90"/>
      <c r="P282" s="453"/>
    </row>
    <row r="283" spans="1:16" ht="14.25" customHeight="1">
      <c r="A283" s="338"/>
      <c r="B283" s="345" t="s">
        <v>173</v>
      </c>
      <c r="C283" s="342" t="s">
        <v>53</v>
      </c>
      <c r="D283" s="119" t="s">
        <v>37</v>
      </c>
      <c r="E283" s="35">
        <f>IF((F283+O283)&gt;0,(F283+O283)," ")</f>
        <v>78076</v>
      </c>
      <c r="F283" s="36">
        <f>IF((G283+J283)&gt;0,(G283+J283)," ")</f>
        <v>78076</v>
      </c>
      <c r="G283" s="35">
        <f>IF((H283+I283)&gt;0,(H283+I283)," ")</f>
        <v>72309</v>
      </c>
      <c r="H283" s="543">
        <v>6280</v>
      </c>
      <c r="I283" s="544">
        <v>66029</v>
      </c>
      <c r="J283" s="543">
        <v>5767</v>
      </c>
      <c r="K283" s="83" t="s">
        <v>0</v>
      </c>
      <c r="L283" s="85"/>
      <c r="M283" s="85"/>
      <c r="N283" s="86"/>
      <c r="O283" s="85"/>
      <c r="P283" s="452"/>
    </row>
    <row r="284" spans="1:16" ht="14.25" customHeight="1">
      <c r="A284" s="338"/>
      <c r="B284" s="356"/>
      <c r="C284" s="342"/>
      <c r="D284" s="120" t="s">
        <v>38</v>
      </c>
      <c r="E284" s="34">
        <f>F284</f>
        <v>22590.23</v>
      </c>
      <c r="F284" s="252">
        <f>G284+J284</f>
        <v>22590.23</v>
      </c>
      <c r="G284" s="34">
        <f>H284+I284</f>
        <v>17823.23</v>
      </c>
      <c r="H284" s="542">
        <v>150</v>
      </c>
      <c r="I284" s="541">
        <v>17673.23</v>
      </c>
      <c r="J284" s="542">
        <v>4767</v>
      </c>
      <c r="K284" s="88"/>
      <c r="L284" s="90"/>
      <c r="M284" s="90"/>
      <c r="N284" s="91"/>
      <c r="O284" s="90"/>
      <c r="P284" s="453"/>
    </row>
    <row r="285" spans="1:16" ht="16.5" customHeight="1">
      <c r="A285" s="357"/>
      <c r="B285" s="356"/>
      <c r="C285" s="344"/>
      <c r="D285" s="120" t="s">
        <v>39</v>
      </c>
      <c r="E285" s="220">
        <f aca="true" t="shared" si="17" ref="E285:J285">ROUND((E284/E283)*100,2)</f>
        <v>28.93</v>
      </c>
      <c r="F285" s="220">
        <f t="shared" si="17"/>
        <v>28.93</v>
      </c>
      <c r="G285" s="220">
        <f t="shared" si="17"/>
        <v>24.65</v>
      </c>
      <c r="H285" s="220">
        <f t="shared" si="17"/>
        <v>2.39</v>
      </c>
      <c r="I285" s="220">
        <f t="shared" si="17"/>
        <v>26.77</v>
      </c>
      <c r="J285" s="220">
        <f t="shared" si="17"/>
        <v>82.66</v>
      </c>
      <c r="K285" s="93"/>
      <c r="L285" s="95"/>
      <c r="M285" s="95"/>
      <c r="N285" s="96"/>
      <c r="O285" s="95"/>
      <c r="P285" s="454"/>
    </row>
    <row r="286" spans="1:16" ht="15.75" customHeight="1">
      <c r="A286" s="704">
        <v>926</v>
      </c>
      <c r="B286" s="299"/>
      <c r="C286" s="623" t="s">
        <v>184</v>
      </c>
      <c r="D286" s="23" t="s">
        <v>37</v>
      </c>
      <c r="E286" s="14">
        <f>IF((F286)&gt;0,(F286)," ")</f>
        <v>78703</v>
      </c>
      <c r="F286" s="24">
        <f>IF((G286+J286+K286+L286+N286)&gt;0,(G286+J286+K286+L286+N286)," ")</f>
        <v>78703</v>
      </c>
      <c r="G286" s="14">
        <f>IF((I286)&gt;0,(I286)," ")</f>
        <v>37880</v>
      </c>
      <c r="H286" s="24" t="str">
        <f>H292</f>
        <v> </v>
      </c>
      <c r="I286" s="14">
        <f>I292</f>
        <v>37880</v>
      </c>
      <c r="J286" s="24">
        <f>J289+J292</f>
        <v>40823</v>
      </c>
      <c r="K286" s="248"/>
      <c r="L286" s="15"/>
      <c r="M286" s="15"/>
      <c r="N286" s="16"/>
      <c r="O286" s="24" t="str">
        <f>O292</f>
        <v> </v>
      </c>
      <c r="P286" s="447" t="str">
        <f>P292</f>
        <v> </v>
      </c>
    </row>
    <row r="287" spans="1:16" ht="15" customHeight="1">
      <c r="A287" s="705"/>
      <c r="B287" s="301"/>
      <c r="C287" s="624"/>
      <c r="D287" s="25" t="s">
        <v>38</v>
      </c>
      <c r="E287" s="26">
        <f>E290+E293</f>
        <v>49716.05</v>
      </c>
      <c r="F287" s="27">
        <f>F290+F293</f>
        <v>49716.05</v>
      </c>
      <c r="G287" s="26">
        <f>G293</f>
        <v>23893.05</v>
      </c>
      <c r="H287" s="27" t="str">
        <f>H293</f>
        <v> </v>
      </c>
      <c r="I287" s="26">
        <f>I293</f>
        <v>23893.05</v>
      </c>
      <c r="J287" s="27">
        <f>J290+J293</f>
        <v>25823</v>
      </c>
      <c r="K287" s="284"/>
      <c r="L287" s="18"/>
      <c r="M287" s="18"/>
      <c r="N287" s="17"/>
      <c r="O287" s="27" t="str">
        <f>O293</f>
        <v> </v>
      </c>
      <c r="P287" s="448" t="str">
        <f>P293</f>
        <v> </v>
      </c>
    </row>
    <row r="288" spans="1:16" ht="16.5" customHeight="1">
      <c r="A288" s="706"/>
      <c r="B288" s="303"/>
      <c r="C288" s="421"/>
      <c r="D288" s="28" t="s">
        <v>39</v>
      </c>
      <c r="E288" s="192">
        <f aca="true" t="shared" si="18" ref="E288:J288">ROUND((E287/E286)*100,2)</f>
        <v>63.17</v>
      </c>
      <c r="F288" s="59">
        <f t="shared" si="18"/>
        <v>63.17</v>
      </c>
      <c r="G288" s="59">
        <f t="shared" si="18"/>
        <v>63.08</v>
      </c>
      <c r="H288" s="59" t="s">
        <v>0</v>
      </c>
      <c r="I288" s="59">
        <f t="shared" si="18"/>
        <v>63.08</v>
      </c>
      <c r="J288" s="59">
        <f t="shared" si="18"/>
        <v>63.26</v>
      </c>
      <c r="K288" s="285"/>
      <c r="L288" s="20"/>
      <c r="M288" s="20"/>
      <c r="N288" s="19"/>
      <c r="O288" s="59" t="s">
        <v>0</v>
      </c>
      <c r="P288" s="449" t="s">
        <v>0</v>
      </c>
    </row>
    <row r="289" spans="1:16" ht="17.25" customHeight="1">
      <c r="A289" s="352"/>
      <c r="B289" s="306" t="s">
        <v>174</v>
      </c>
      <c r="C289" s="618" t="s">
        <v>185</v>
      </c>
      <c r="D289" s="44" t="s">
        <v>37</v>
      </c>
      <c r="E289" s="30">
        <f>F289</f>
        <v>31090</v>
      </c>
      <c r="F289" s="29">
        <f>J289</f>
        <v>31090</v>
      </c>
      <c r="G289" s="30"/>
      <c r="H289" s="29"/>
      <c r="I289" s="30"/>
      <c r="J289" s="29">
        <v>31090</v>
      </c>
      <c r="K289" s="36"/>
      <c r="L289" s="37"/>
      <c r="M289" s="31"/>
      <c r="N289" s="38"/>
      <c r="O289" s="35"/>
      <c r="P289" s="464"/>
    </row>
    <row r="290" spans="1:16" ht="13.5" customHeight="1">
      <c r="A290" s="352"/>
      <c r="B290" s="309"/>
      <c r="C290" s="619"/>
      <c r="D290" s="33" t="s">
        <v>38</v>
      </c>
      <c r="E290" s="252">
        <f>F290</f>
        <v>19090</v>
      </c>
      <c r="F290" s="34">
        <f>J290</f>
        <v>19090</v>
      </c>
      <c r="G290" s="36"/>
      <c r="H290" s="35"/>
      <c r="I290" s="36"/>
      <c r="J290" s="34">
        <v>19090</v>
      </c>
      <c r="K290" s="36"/>
      <c r="L290" s="37"/>
      <c r="M290" s="37"/>
      <c r="N290" s="38"/>
      <c r="O290" s="35"/>
      <c r="P290" s="464"/>
    </row>
    <row r="291" spans="1:16" ht="15.75" customHeight="1">
      <c r="A291" s="352"/>
      <c r="B291" s="311"/>
      <c r="C291" s="373"/>
      <c r="D291" s="118" t="s">
        <v>39</v>
      </c>
      <c r="E291" s="286">
        <f>ROUND((E290/E289)*100,2)</f>
        <v>61.4</v>
      </c>
      <c r="F291" s="220">
        <f>ROUND((F290/F289)*100,2)</f>
        <v>61.4</v>
      </c>
      <c r="G291" s="36"/>
      <c r="H291" s="35"/>
      <c r="I291" s="36"/>
      <c r="J291" s="220">
        <f>ROUND((J290/J289)*100,2)</f>
        <v>61.4</v>
      </c>
      <c r="K291" s="36"/>
      <c r="L291" s="37"/>
      <c r="M291" s="37"/>
      <c r="N291" s="38"/>
      <c r="O291" s="35"/>
      <c r="P291" s="464"/>
    </row>
    <row r="292" spans="1:16" ht="15" customHeight="1">
      <c r="A292" s="338"/>
      <c r="B292" s="326" t="s">
        <v>175</v>
      </c>
      <c r="C292" s="620" t="s">
        <v>53</v>
      </c>
      <c r="D292" s="109" t="s">
        <v>37</v>
      </c>
      <c r="E292" s="36">
        <f>IF((F292)&gt;0,(F292)," ")</f>
        <v>47613</v>
      </c>
      <c r="F292" s="35">
        <f>IF((G292+J292+K292+L292+N292)&gt;0,(G292+J292+K292+L292+N292)," ")</f>
        <v>47613</v>
      </c>
      <c r="G292" s="217">
        <f>IF((I292)&gt;0,(I292)," ")</f>
        <v>37880</v>
      </c>
      <c r="H292" s="539" t="s">
        <v>0</v>
      </c>
      <c r="I292" s="540">
        <v>37880</v>
      </c>
      <c r="J292" s="539">
        <v>9733</v>
      </c>
      <c r="K292" s="229"/>
      <c r="L292" s="85"/>
      <c r="M292" s="86"/>
      <c r="N292" s="85"/>
      <c r="O292" s="103" t="s">
        <v>0</v>
      </c>
      <c r="P292" s="459" t="s">
        <v>0</v>
      </c>
    </row>
    <row r="293" spans="1:16" ht="15" customHeight="1">
      <c r="A293" s="338"/>
      <c r="B293" s="330"/>
      <c r="C293" s="621"/>
      <c r="D293" s="87" t="s">
        <v>38</v>
      </c>
      <c r="E293" s="252">
        <f>F293</f>
        <v>30626.05</v>
      </c>
      <c r="F293" s="34">
        <f>G293+J293</f>
        <v>30626.05</v>
      </c>
      <c r="G293" s="219">
        <f>I293</f>
        <v>23893.05</v>
      </c>
      <c r="H293" s="541" t="s">
        <v>0</v>
      </c>
      <c r="I293" s="542">
        <v>23893.05</v>
      </c>
      <c r="J293" s="541">
        <v>6733</v>
      </c>
      <c r="K293" s="231" t="s">
        <v>0</v>
      </c>
      <c r="L293" s="90"/>
      <c r="M293" s="91"/>
      <c r="N293" s="90"/>
      <c r="O293" s="105" t="s">
        <v>0</v>
      </c>
      <c r="P293" s="456" t="s">
        <v>0</v>
      </c>
    </row>
    <row r="294" spans="1:16" ht="14.25" customHeight="1" thickBot="1">
      <c r="A294" s="338"/>
      <c r="B294" s="330"/>
      <c r="C294" s="374"/>
      <c r="D294" s="123" t="s">
        <v>39</v>
      </c>
      <c r="E294" s="220">
        <f aca="true" t="shared" si="19" ref="E294:J294">ROUND((E293/E292)*100,2)</f>
        <v>64.32</v>
      </c>
      <c r="F294" s="220">
        <f t="shared" si="19"/>
        <v>64.32</v>
      </c>
      <c r="G294" s="220">
        <f t="shared" si="19"/>
        <v>63.08</v>
      </c>
      <c r="H294" s="220" t="s">
        <v>0</v>
      </c>
      <c r="I294" s="220">
        <f t="shared" si="19"/>
        <v>63.08</v>
      </c>
      <c r="J294" s="220">
        <f t="shared" si="19"/>
        <v>69.18</v>
      </c>
      <c r="K294" s="231"/>
      <c r="L294" s="90"/>
      <c r="M294" s="91"/>
      <c r="N294" s="90"/>
      <c r="O294" s="105" t="s">
        <v>0</v>
      </c>
      <c r="P294" s="456" t="s">
        <v>0</v>
      </c>
    </row>
    <row r="295" spans="1:16" ht="16.5" customHeight="1">
      <c r="A295" s="690" t="s">
        <v>176</v>
      </c>
      <c r="B295" s="691"/>
      <c r="C295" s="692"/>
      <c r="D295" s="287" t="s">
        <v>37</v>
      </c>
      <c r="E295" s="527">
        <f>IF((F295+O295)&gt;0,(F295+O295),"")</f>
        <v>69938666</v>
      </c>
      <c r="F295" s="270">
        <f>IF((G295+J295+K295+L295+N295+M295)&gt;0,(G295+J295+K295+L295+N295+M295),"")</f>
        <v>62954966</v>
      </c>
      <c r="G295" s="527">
        <f>IF((H295+I295)&gt;0,(H295+I295),"")</f>
        <v>55318248</v>
      </c>
      <c r="H295" s="270">
        <f>H42+H58+H76+H100+H134+H174+H189+H207+H225+H271</f>
        <v>39029405</v>
      </c>
      <c r="I295" s="527">
        <f>I30+I42+I45+I54+I58+I76+I100+I113+I122+I134+I174+I189+I207+I225+I271+I286+I21+I262</f>
        <v>16288843</v>
      </c>
      <c r="J295" s="270">
        <f>J30+J45+J76+J134+J174+J189+J207+J225+J271+J286+J262+J21+J100</f>
        <v>1728972</v>
      </c>
      <c r="K295" s="270">
        <f>K225+K207+K189+K134+K100+K76+K42+K30+K58</f>
        <v>2915234</v>
      </c>
      <c r="L295" s="527">
        <f>L207+L76+L39</f>
        <v>1158889</v>
      </c>
      <c r="M295" s="533">
        <f>M113</f>
        <v>703623</v>
      </c>
      <c r="N295" s="527">
        <f>N30+N42+N45+N54+N58+N76+N100+N113+N122+N134+N174+N189+N207+N225+N271+N286</f>
        <v>1130000</v>
      </c>
      <c r="O295" s="527">
        <f>P295</f>
        <v>6983700</v>
      </c>
      <c r="P295" s="537">
        <f>P54+P58+P76+P100+P122+P174+P189+P207+P225+P134+P42</f>
        <v>6983700</v>
      </c>
    </row>
    <row r="296" spans="1:16" ht="16.5" customHeight="1">
      <c r="A296" s="693"/>
      <c r="B296" s="694"/>
      <c r="C296" s="695"/>
      <c r="D296" s="288" t="s">
        <v>38</v>
      </c>
      <c r="E296" s="531">
        <f>F296+O296</f>
        <v>31568358.48</v>
      </c>
      <c r="F296" s="27">
        <f>G296+J296+K296+L296+N296+M296</f>
        <v>31348396.48</v>
      </c>
      <c r="G296" s="531">
        <f>H296+I296</f>
        <v>28297559.130000003</v>
      </c>
      <c r="H296" s="27">
        <f>H43+H59+H77+H101+H135+H175+H190+H208+H226+H272</f>
        <v>20048547.1</v>
      </c>
      <c r="I296" s="531">
        <f>I22+I43+I46+I55+I59+I77+I101+I123+I135+I175+I190+I208+I226+I263+I272+I287</f>
        <v>8249012.029999999</v>
      </c>
      <c r="J296" s="27">
        <f>J31+J46+J77+J135+J175+J190+J208+J263+J272+J287+J226+J101+J22</f>
        <v>827555.5200000001</v>
      </c>
      <c r="K296" s="27">
        <f>K31+K43+K77+K101+K135+K190+K208+K226+K59</f>
        <v>1386018.1500000001</v>
      </c>
      <c r="L296" s="531">
        <f>L77+L208+L40</f>
        <v>401237.23</v>
      </c>
      <c r="M296" s="534">
        <f>M114</f>
        <v>0</v>
      </c>
      <c r="N296" s="531">
        <f>N114</f>
        <v>436026.45</v>
      </c>
      <c r="O296" s="27">
        <f>P296</f>
        <v>219962</v>
      </c>
      <c r="P296" s="448">
        <f>P43+P55+P77+P101+P175+P226+P135+P123+P59+P190+P208</f>
        <v>219962</v>
      </c>
    </row>
    <row r="297" spans="1:16" ht="17.25" customHeight="1" thickBot="1">
      <c r="A297" s="696"/>
      <c r="B297" s="697"/>
      <c r="C297" s="698"/>
      <c r="D297" s="289" t="s">
        <v>39</v>
      </c>
      <c r="E297" s="532">
        <f>ROUND((E296/E295)*100,2)</f>
        <v>45.14</v>
      </c>
      <c r="F297" s="532">
        <f aca="true" t="shared" si="20" ref="F297:P297">ROUND((F296/F295)*100,2)</f>
        <v>49.79</v>
      </c>
      <c r="G297" s="532">
        <f t="shared" si="20"/>
        <v>51.15</v>
      </c>
      <c r="H297" s="532">
        <f t="shared" si="20"/>
        <v>51.37</v>
      </c>
      <c r="I297" s="532">
        <f t="shared" si="20"/>
        <v>50.64</v>
      </c>
      <c r="J297" s="532">
        <f t="shared" si="20"/>
        <v>47.86</v>
      </c>
      <c r="K297" s="532">
        <f t="shared" si="20"/>
        <v>47.54</v>
      </c>
      <c r="L297" s="535">
        <f t="shared" si="20"/>
        <v>34.62</v>
      </c>
      <c r="M297" s="536">
        <f t="shared" si="20"/>
        <v>0</v>
      </c>
      <c r="N297" s="535">
        <f t="shared" si="20"/>
        <v>38.59</v>
      </c>
      <c r="O297" s="532">
        <f t="shared" si="20"/>
        <v>3.15</v>
      </c>
      <c r="P297" s="538">
        <f t="shared" si="20"/>
        <v>3.15</v>
      </c>
    </row>
    <row r="298" spans="1:16" ht="15">
      <c r="A298" s="133"/>
      <c r="B298" s="134"/>
      <c r="C298" s="135"/>
      <c r="D298" s="135"/>
      <c r="E298" s="136"/>
      <c r="F298" s="136"/>
      <c r="G298" s="136"/>
      <c r="H298" s="136"/>
      <c r="I298" s="136"/>
      <c r="J298" s="136"/>
      <c r="K298" s="136"/>
      <c r="L298" s="21"/>
      <c r="M298" s="21"/>
      <c r="N298" s="21"/>
      <c r="O298" s="21"/>
      <c r="P298" s="21"/>
    </row>
    <row r="299" spans="1:16" ht="15">
      <c r="A299" s="133"/>
      <c r="B299" s="134"/>
      <c r="C299" s="135"/>
      <c r="D299" s="135"/>
      <c r="E299" s="136"/>
      <c r="F299" s="136"/>
      <c r="G299" s="136"/>
      <c r="H299" s="136"/>
      <c r="I299" s="136"/>
      <c r="J299" s="136"/>
      <c r="K299" s="133"/>
      <c r="L299" s="137"/>
      <c r="M299" s="137"/>
      <c r="N299" s="137"/>
      <c r="O299" s="133"/>
      <c r="P299" s="133"/>
    </row>
    <row r="300" spans="1:16" ht="20.25">
      <c r="A300" s="133"/>
      <c r="B300" s="134"/>
      <c r="C300" s="135"/>
      <c r="D300" s="135"/>
      <c r="E300" s="204" t="s">
        <v>0</v>
      </c>
      <c r="F300" s="204" t="s">
        <v>0</v>
      </c>
      <c r="G300" s="136"/>
      <c r="H300" s="136"/>
      <c r="I300" s="136"/>
      <c r="J300" s="136"/>
      <c r="K300" s="136"/>
      <c r="L300" s="21"/>
      <c r="M300" s="21"/>
      <c r="N300" s="138"/>
      <c r="O300" s="136"/>
      <c r="P300" s="136"/>
    </row>
    <row r="301" spans="1:16" ht="20.25">
      <c r="A301" s="133"/>
      <c r="B301" s="134"/>
      <c r="C301" s="135"/>
      <c r="D301" s="135"/>
      <c r="E301" s="136"/>
      <c r="F301" s="136"/>
      <c r="G301" s="136"/>
      <c r="H301" s="136"/>
      <c r="I301" s="136"/>
      <c r="J301" s="136"/>
      <c r="K301" s="136"/>
      <c r="L301" s="659" t="s">
        <v>0</v>
      </c>
      <c r="M301" s="659"/>
      <c r="N301" s="659"/>
      <c r="O301" s="659"/>
      <c r="P301" s="139"/>
    </row>
    <row r="302" spans="1:16" ht="20.25">
      <c r="A302" s="133"/>
      <c r="B302" s="134"/>
      <c r="C302" s="135"/>
      <c r="D302" s="135"/>
      <c r="E302" s="136"/>
      <c r="F302" s="136"/>
      <c r="G302" s="136"/>
      <c r="H302" s="136"/>
      <c r="I302" s="136"/>
      <c r="J302" s="136"/>
      <c r="K302" s="133"/>
      <c r="L302" s="659" t="s">
        <v>0</v>
      </c>
      <c r="M302" s="659"/>
      <c r="N302" s="659"/>
      <c r="O302" s="659"/>
      <c r="P302" s="139"/>
    </row>
    <row r="303" spans="1:16" ht="15">
      <c r="A303" s="133"/>
      <c r="B303" s="134"/>
      <c r="C303" s="135"/>
      <c r="D303" s="135"/>
      <c r="E303" s="136"/>
      <c r="F303" s="136"/>
      <c r="G303" s="136"/>
      <c r="H303" s="136"/>
      <c r="I303" s="136"/>
      <c r="J303" s="136"/>
      <c r="K303" s="136"/>
      <c r="L303" s="21"/>
      <c r="M303" s="21"/>
      <c r="N303" s="21"/>
      <c r="O303" s="136"/>
      <c r="P303" s="136"/>
    </row>
    <row r="304" spans="1:16" ht="15">
      <c r="A304" s="133"/>
      <c r="B304" s="134"/>
      <c r="C304" s="135"/>
      <c r="D304" s="135"/>
      <c r="E304" s="136"/>
      <c r="F304" s="136"/>
      <c r="G304" s="136"/>
      <c r="H304" s="136"/>
      <c r="I304" s="136"/>
      <c r="J304" s="136"/>
      <c r="K304" s="136"/>
      <c r="L304" s="21"/>
      <c r="M304" s="21"/>
      <c r="N304" s="21"/>
      <c r="O304" s="140"/>
      <c r="P304" s="140"/>
    </row>
    <row r="305" spans="1:16" ht="15">
      <c r="A305" s="133"/>
      <c r="B305" s="134"/>
      <c r="C305" s="135"/>
      <c r="D305" s="135"/>
      <c r="E305" s="136"/>
      <c r="F305" s="136"/>
      <c r="G305" s="136"/>
      <c r="H305" s="136"/>
      <c r="I305" s="136"/>
      <c r="J305" s="136"/>
      <c r="K305" s="133"/>
      <c r="L305" s="141" t="s">
        <v>0</v>
      </c>
      <c r="M305" s="141"/>
      <c r="N305" s="141"/>
      <c r="O305" s="141"/>
      <c r="P305" s="141"/>
    </row>
    <row r="306" spans="1:16" ht="20.25">
      <c r="A306" s="133"/>
      <c r="B306" s="134"/>
      <c r="C306" s="135"/>
      <c r="D306" s="135"/>
      <c r="E306" s="136"/>
      <c r="F306" s="136"/>
      <c r="G306" s="136"/>
      <c r="H306" s="136"/>
      <c r="I306" s="136"/>
      <c r="J306" s="136"/>
      <c r="K306" s="136"/>
      <c r="L306" s="659" t="s">
        <v>0</v>
      </c>
      <c r="M306" s="659"/>
      <c r="N306" s="659"/>
      <c r="O306" s="659"/>
      <c r="P306" s="21"/>
    </row>
    <row r="307" spans="1:16" ht="15">
      <c r="A307" s="133"/>
      <c r="B307" s="134"/>
      <c r="C307" s="135"/>
      <c r="D307" s="135"/>
      <c r="E307" s="136"/>
      <c r="F307" s="136"/>
      <c r="G307" s="136"/>
      <c r="H307" s="136"/>
      <c r="I307" s="136"/>
      <c r="J307" s="136"/>
      <c r="K307" s="136"/>
      <c r="L307" s="21"/>
      <c r="M307" s="21"/>
      <c r="N307" s="21"/>
      <c r="O307" s="21"/>
      <c r="P307" s="21"/>
    </row>
  </sheetData>
  <sheetProtection/>
  <mergeCells count="112">
    <mergeCell ref="C40:C41"/>
    <mergeCell ref="A1:P5"/>
    <mergeCell ref="A271:A273"/>
    <mergeCell ref="A286:A288"/>
    <mergeCell ref="A225:A227"/>
    <mergeCell ref="A189:A191"/>
    <mergeCell ref="A174:A176"/>
    <mergeCell ref="A134:A136"/>
    <mergeCell ref="A207:A209"/>
    <mergeCell ref="A262:A264"/>
    <mergeCell ref="C24:C26"/>
    <mergeCell ref="C64:C66"/>
    <mergeCell ref="C116:C118"/>
    <mergeCell ref="C119:C121"/>
    <mergeCell ref="A295:C297"/>
    <mergeCell ref="C210:C211"/>
    <mergeCell ref="C82:C83"/>
    <mergeCell ref="C85:C86"/>
    <mergeCell ref="C88:C89"/>
    <mergeCell ref="C91:C92"/>
    <mergeCell ref="C94:C95"/>
    <mergeCell ref="G17:G19"/>
    <mergeCell ref="K17:K19"/>
    <mergeCell ref="L14:L19"/>
    <mergeCell ref="L301:O301"/>
    <mergeCell ref="L302:O302"/>
    <mergeCell ref="N16:N19"/>
    <mergeCell ref="C43:C44"/>
    <mergeCell ref="C67:C68"/>
    <mergeCell ref="C70:C71"/>
    <mergeCell ref="L306:O306"/>
    <mergeCell ref="F12:P12"/>
    <mergeCell ref="G13:N13"/>
    <mergeCell ref="H14:I14"/>
    <mergeCell ref="P17:P19"/>
    <mergeCell ref="D18:D19"/>
    <mergeCell ref="H18:H19"/>
    <mergeCell ref="F15:F19"/>
    <mergeCell ref="O15:O19"/>
    <mergeCell ref="J16:J19"/>
    <mergeCell ref="A6:P6"/>
    <mergeCell ref="A7:P7"/>
    <mergeCell ref="A8:P8"/>
    <mergeCell ref="A9:P9"/>
    <mergeCell ref="A10:P11"/>
    <mergeCell ref="A12:A19"/>
    <mergeCell ref="B12:B19"/>
    <mergeCell ref="C12:C19"/>
    <mergeCell ref="D12:D14"/>
    <mergeCell ref="E12:E19"/>
    <mergeCell ref="C58:C59"/>
    <mergeCell ref="C48:C49"/>
    <mergeCell ref="C73:C74"/>
    <mergeCell ref="C76:C77"/>
    <mergeCell ref="C79:C80"/>
    <mergeCell ref="C55:C56"/>
    <mergeCell ref="C100:C101"/>
    <mergeCell ref="C106:C107"/>
    <mergeCell ref="C113:C114"/>
    <mergeCell ref="C125:C126"/>
    <mergeCell ref="C128:C129"/>
    <mergeCell ref="C134:C135"/>
    <mergeCell ref="C137:C138"/>
    <mergeCell ref="C131:C132"/>
    <mergeCell ref="C140:C141"/>
    <mergeCell ref="C143:C144"/>
    <mergeCell ref="C146:C147"/>
    <mergeCell ref="C149:C150"/>
    <mergeCell ref="C155:C156"/>
    <mergeCell ref="C158:C160"/>
    <mergeCell ref="C161:C162"/>
    <mergeCell ref="C164:C165"/>
    <mergeCell ref="C167:C168"/>
    <mergeCell ref="C170:C171"/>
    <mergeCell ref="C174:C175"/>
    <mergeCell ref="C177:C178"/>
    <mergeCell ref="C180:C181"/>
    <mergeCell ref="C183:C185"/>
    <mergeCell ref="C186:C187"/>
    <mergeCell ref="C189:C190"/>
    <mergeCell ref="C192:C193"/>
    <mergeCell ref="C195:C196"/>
    <mergeCell ref="C198:C199"/>
    <mergeCell ref="C201:C202"/>
    <mergeCell ref="C213:C214"/>
    <mergeCell ref="C207:C209"/>
    <mergeCell ref="C216:C217"/>
    <mergeCell ref="C204:C206"/>
    <mergeCell ref="C219:C220"/>
    <mergeCell ref="C222:C223"/>
    <mergeCell ref="C225:C226"/>
    <mergeCell ref="C228:C229"/>
    <mergeCell ref="C231:C232"/>
    <mergeCell ref="C234:C235"/>
    <mergeCell ref="C238:C239"/>
    <mergeCell ref="C241:C242"/>
    <mergeCell ref="C244:C245"/>
    <mergeCell ref="C247:C248"/>
    <mergeCell ref="C250:C251"/>
    <mergeCell ref="C253:C254"/>
    <mergeCell ref="C256:C257"/>
    <mergeCell ref="C259:C260"/>
    <mergeCell ref="C262:C263"/>
    <mergeCell ref="C286:C287"/>
    <mergeCell ref="C289:C290"/>
    <mergeCell ref="C292:C293"/>
    <mergeCell ref="C265:C266"/>
    <mergeCell ref="C268:C269"/>
    <mergeCell ref="C271:C272"/>
    <mergeCell ref="C274:C275"/>
    <mergeCell ref="C277:C278"/>
    <mergeCell ref="C280:C281"/>
  </mergeCells>
  <printOptions horizontalCentered="1"/>
  <pageMargins left="0.15748031496062992" right="0.15748031496062992" top="0.5905511811023623" bottom="0.5905511811023623" header="0.31496062992125984" footer="0.11811023622047245"/>
  <pageSetup firstPageNumber="67" useFirstPageNumber="1" horizontalDpi="600" verticalDpi="600" orientation="landscape" paperSize="9" scale="50" r:id="rId3"/>
  <headerFooter>
    <oddFooter>&amp;C&amp;P</oddFooter>
  </headerFooter>
  <rowBreaks count="5" manualBreakCount="5">
    <brk id="56" max="15" man="1"/>
    <brk id="111" max="15" man="1"/>
    <brk id="172" max="15" man="1"/>
    <brk id="236" max="15" man="1"/>
    <brk id="29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340/2012</dc:title>
  <dc:subject>wykonanie budżetu za I półrocze 2012 - zał.nr 2 - wydatki</dc:subject>
  <dc:creator>Genowefa Gniadek</dc:creator>
  <cp:keywords/>
  <dc:description/>
  <cp:lastModifiedBy>Genowefa Gniadek</cp:lastModifiedBy>
  <cp:lastPrinted>2013-08-26T08:32:16Z</cp:lastPrinted>
  <dcterms:created xsi:type="dcterms:W3CDTF">2011-05-24T05:40:42Z</dcterms:created>
  <dcterms:modified xsi:type="dcterms:W3CDTF">2013-08-26T08:33:14Z</dcterms:modified>
  <cp:category/>
  <cp:version/>
  <cp:contentType/>
  <cp:contentStatus/>
</cp:coreProperties>
</file>