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85" windowHeight="7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'Arkusz1'!$A$1:$G$190</definedName>
  </definedNames>
  <calcPr fullCalcOnLoad="1"/>
</workbook>
</file>

<file path=xl/sharedStrings.xml><?xml version="1.0" encoding="utf-8"?>
<sst xmlns="http://schemas.openxmlformats.org/spreadsheetml/2006/main" count="378" uniqueCount="226">
  <si>
    <t>Załącznik Nr 1</t>
  </si>
  <si>
    <t>DOCHODY  BUDŻETU  POWIATU  WĄGROWIECKIEGO  W  2012  ROKU</t>
  </si>
  <si>
    <t>ORAZ  ICH  STRUKTURA</t>
  </si>
  <si>
    <t>Dział</t>
  </si>
  <si>
    <t>Rozdział</t>
  </si>
  <si>
    <t>Paragraf</t>
  </si>
  <si>
    <t>Źródło dochodów</t>
  </si>
  <si>
    <t>Planowane dochody na 2012 rok</t>
  </si>
  <si>
    <t>Ogółem</t>
  </si>
  <si>
    <t>w tym:</t>
  </si>
  <si>
    <t>Bieżące</t>
  </si>
  <si>
    <t>Majątkowe</t>
  </si>
  <si>
    <t>010</t>
  </si>
  <si>
    <t>ROLNICTWO  I   ŁOWIECTWO</t>
  </si>
  <si>
    <t xml:space="preserve"> </t>
  </si>
  <si>
    <t>01005</t>
  </si>
  <si>
    <t>Prace geodezyjno - urządzeniowe na potrzeby rolnictwa</t>
  </si>
  <si>
    <t>2110</t>
  </si>
  <si>
    <t>Dotacje celowe otrzymane z budżetu państwa na zadania bieżące z zakresu administracji rządowej oraz inne zadania zlecone ustawami realizowane przez powiat</t>
  </si>
  <si>
    <t>01008</t>
  </si>
  <si>
    <t>Melioracje wodne</t>
  </si>
  <si>
    <t>2360</t>
  </si>
  <si>
    <t>Dochody jednostek samorządu terytorialnego związane z realizacją zadań z zakresu administracji rządowej oraz innych zadań zleconych ustawami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</si>
  <si>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</si>
  <si>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</si>
  <si>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</si>
  <si>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</si>
  <si>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</si>
  <si>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</t>
  </si>
  <si>
    <t>600</t>
  </si>
  <si>
    <t>TRANSPORT  I  ŁĄCZNOŚĆ</t>
  </si>
  <si>
    <t>60014</t>
  </si>
  <si>
    <t>Drogi publiczne powiatowe</t>
  </si>
  <si>
    <t>0870</t>
  </si>
  <si>
    <t>Wpływy ze sprzedaży składników majątkowych</t>
  </si>
  <si>
    <t>0970</t>
  </si>
  <si>
    <t>Wpływy z różnych dochodów</t>
  </si>
  <si>
    <t>630</t>
  </si>
  <si>
    <t>TURYSTYKA</t>
  </si>
  <si>
    <t>63003</t>
  </si>
  <si>
    <t>Zadania w zakresie upowszechniania turystyki</t>
  </si>
  <si>
    <t>2910</t>
  </si>
  <si>
    <t>Wpływy ze zwrotów dotacji oraz płatności, w tym wykorzystanych niezgodnie z przeznaczeniem lub wykorzystanych z naruszeniem procedur, o których mowa w art. 184 ustawy, pobranych nienależnie lub w nadmiernej wysokości</t>
  </si>
  <si>
    <t>700</t>
  </si>
  <si>
    <t>GOSPODARKA MIESZKANIOWA</t>
  </si>
  <si>
    <t>70005</t>
  </si>
  <si>
    <t>Gospodarka gruntami i nieruchomościami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</si>
  <si>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</si>
  <si>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</si>
  <si>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0470</t>
  </si>
  <si>
    <t>Wpływy z opłat za zarząd, użytkowanie i użytkowanie wieczyste nieruchomości</t>
  </si>
  <si>
    <t>0770</t>
  </si>
  <si>
    <t>Wpływy z tytułu odpłatnego nabycia prawa własności oraz prawa użytkowania wieczystego nieruchomości</t>
  </si>
  <si>
    <t>710</t>
  </si>
  <si>
    <t>DZIAŁALNOŚĆ USŁUGOWA</t>
  </si>
  <si>
    <t>71012</t>
  </si>
  <si>
    <t>Ośrodki dokumentacji geodezyjnej i kartograficznej</t>
  </si>
  <si>
    <t>0690</t>
  </si>
  <si>
    <t>Wpłwywy z różnych opłat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</si>
  <si>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</si>
  <si>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</si>
  <si>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</si>
  <si>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</si>
  <si>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</si>
  <si>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</si>
  <si>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</si>
  <si>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</si>
  <si>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</si>
  <si>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</si>
  <si>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1</t>
  </si>
  <si>
    <t>2</t>
  </si>
  <si>
    <t>3</t>
  </si>
  <si>
    <t>4</t>
  </si>
  <si>
    <t>75018</t>
  </si>
  <si>
    <t>Urzędy marszałkowskie</t>
  </si>
  <si>
    <t>2008</t>
  </si>
  <si>
    <t>Dotacje celowe w ramach programów finansowanych z udziałem środków europejskich oraz środków,   o których mowa w art. 5 ust. 1 pkt. 3 oraz ust. 3 pkt. 5 i 6 ustawy, lub płatności w ramach budżetu środków europejskich</t>
  </si>
  <si>
    <t>2009</t>
  </si>
  <si>
    <t>75020</t>
  </si>
  <si>
    <t>Starostwa powiatowe</t>
  </si>
  <si>
    <t>Wpływy z różnych opłat</t>
  </si>
  <si>
    <t>75023</t>
  </si>
  <si>
    <t>Urzędy gmin (miast i miast na prawach powiatu)</t>
  </si>
  <si>
    <t>2007</t>
  </si>
  <si>
    <t>Dotacje celowe w ramach programów finansowanych z udziałem środków europejskich oraz środków, o których mowa w art. 5 ust. 1 pkt. 3 oraz ust. 3 pkt. 5 i 6 ustawy, lub płatności w ramach budżetu środków europejskich</t>
  </si>
  <si>
    <t>75045</t>
  </si>
  <si>
    <t>Kwalifikacja wojskowa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</si>
  <si>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</si>
  <si>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</si>
  <si>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</si>
  <si>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 I  OCHRONA PRZECIWPOŻAROWA</t>
  </si>
  <si>
    <t>75411</t>
  </si>
  <si>
    <t>Komendy powiatowe Państwowej Straży Pożarnej</t>
  </si>
  <si>
    <t>6410</t>
  </si>
  <si>
    <t>Dotacje celowe otrzymane z budżetu państwa na inwestycje i zakupy inwestycyjne z zakresu administracji rządowej oraz inne zadania zlecone ustawami realizowane przez powiat</t>
  </si>
  <si>
    <t>756</t>
  </si>
  <si>
    <t>DOCHODY OD OSÓB PRAWNYCH, OD OSÓB FIZYCZNYCH  I  OD INNYCH JEDNOSTEK NIEPOSIADAJĄCYCH OSOBOWOŚCI PRAWNEJ ORAZ WYDATKI ZWIĄZANE  Z 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</si>
  <si>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</si>
  <si>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</si>
  <si>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</si>
  <si>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</si>
  <si>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</si>
  <si>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ustaw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</si>
  <si>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</si>
  <si>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</si>
  <si>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</si>
  <si>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</si>
  <si>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</si>
  <si>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</si>
  <si>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</si>
  <si>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</si>
  <si>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</si>
  <si>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</si>
  <si>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</si>
  <si>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</si>
  <si>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</si>
  <si>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</si>
  <si>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</si>
  <si>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</si>
  <si>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0920</t>
  </si>
  <si>
    <t>Pozostałe odsetki</t>
  </si>
  <si>
    <t>75832</t>
  </si>
  <si>
    <t>Część równoważąca subwencji ogólnej dla powiatów</t>
  </si>
  <si>
    <t>801</t>
  </si>
  <si>
    <t>OŚWIATA  I  WYCHOWANIE</t>
  </si>
  <si>
    <t>80120</t>
  </si>
  <si>
    <t>Licea ogólnokształcące</t>
  </si>
  <si>
    <t>80130</t>
  </si>
  <si>
    <t>Szkoły zawodowe</t>
  </si>
  <si>
    <t>2310</t>
  </si>
  <si>
    <t>Dotacje celowe otrzymane z gminy na zadania bieżące realizowane na podstawie porozumień (umów) między jednostkami samorządu terytorialnego</t>
  </si>
  <si>
    <t>80140</t>
  </si>
  <si>
    <t>Centra kształcenia ustawicznego i praktycznego oraz ośrodki dokształcania zawodowego</t>
  </si>
  <si>
    <t>80148</t>
  </si>
  <si>
    <t>Stołówki szkolne i przedszkolne</t>
  </si>
  <si>
    <t>0830</t>
  </si>
  <si>
    <t>Wpływy z usług</t>
  </si>
  <si>
    <t>80195</t>
  </si>
  <si>
    <t>Pozostała działalność</t>
  </si>
  <si>
    <t>0900</t>
  </si>
  <si>
    <t>Odsetki od dotacji oraz płatności: wykorzystanych niezgodnie z przeznaczeniem lub wykorzystanych z naruszeniem procedur, o których mowa w art. 184 ustawy, pobranych nienależnie lub w nadmiernej wysokości</t>
  </si>
  <si>
    <t>851</t>
  </si>
  <si>
    <t>OCHRONA  ZDROWIA</t>
  </si>
  <si>
    <t>85156</t>
  </si>
  <si>
    <t>Składki na ubezpieczenie zdrowotne oraz świadczenia dla osób nieobjętych obowiązkiem ubezpieczenia zdrowotnego</t>
  </si>
  <si>
    <t>852</t>
  </si>
  <si>
    <t>POMOC  SPOŁECZNA</t>
  </si>
  <si>
    <t>85201</t>
  </si>
  <si>
    <t>Placówki opiekuńczo - wychowawcze</t>
  </si>
  <si>
    <t>0960</t>
  </si>
  <si>
    <t>Otrzymane spadki, zapisy i darowizny w postaci pieniężnej</t>
  </si>
  <si>
    <t>2320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</si>
  <si>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</si>
  <si>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</si>
  <si>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</si>
  <si>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2130</t>
  </si>
  <si>
    <t>Dotacje celowe otrzymane z budżetu państwa na realizację bieżących zadań własnych powiatu</t>
  </si>
  <si>
    <t>Wpływy  z usług</t>
  </si>
  <si>
    <t>2440</t>
  </si>
  <si>
    <t>Dotacje celowe z państwowych funduszy celowych na realizację zadań bieżących jednostek sektora finansów publicznych</t>
  </si>
  <si>
    <t>85204</t>
  </si>
  <si>
    <t>Rodziny zastępcze</t>
  </si>
  <si>
    <t>85205</t>
  </si>
  <si>
    <t>85218</t>
  </si>
  <si>
    <t>Powiatowe centra pomocy rodzinie</t>
  </si>
  <si>
    <t>85220</t>
  </si>
  <si>
    <t>Jednostki specjalistycznego poradnictwa, mieszkania chronione i ośrodki interwencji kryzysowej</t>
  </si>
  <si>
    <t>853</t>
  </si>
  <si>
    <t>POZOSTAŁE ZADANIA  W  ZAKRESIE POLITYKI SPOŁECZNEJ</t>
  </si>
  <si>
    <t>85321</t>
  </si>
  <si>
    <t>Zespół do spraw orzekania o niepełnosprawności</t>
  </si>
  <si>
    <t>85322</t>
  </si>
  <si>
    <t>Fundusz Pracy</t>
  </si>
  <si>
    <t>2690</t>
  </si>
  <si>
    <t>Środki z Funduszu Pracy otrzymane przez powiat z przeznaczeniem na finansowanie kosztów wynagrodzenia i składek na ubezpieczenia społeczne pracowników powiatowego urzędu pracy</t>
  </si>
  <si>
    <t>85324</t>
  </si>
  <si>
    <t>Państwowy Fundusz Rehabilitacji Osób Niepełnosprawnych</t>
  </si>
  <si>
    <t>85333</t>
  </si>
  <si>
    <t>Powiatowe urzędy pracy</t>
  </si>
  <si>
    <t>85395</t>
  </si>
  <si>
    <t>854</t>
  </si>
  <si>
    <t>EDUKACYJNA  OPIEKA  WYCHOWAWCZA</t>
  </si>
  <si>
    <t>85403</t>
  </si>
  <si>
    <t>Specjalne ośrodki szkolno-wychowawcze</t>
  </si>
  <si>
    <t>85406</t>
  </si>
  <si>
    <t>Poradnie psychologiczno - pedagogiczne, w tym poradnie specjalistyczne</t>
  </si>
  <si>
    <t>85407</t>
  </si>
  <si>
    <t>Placówki wychowania pozaszkolnego</t>
  </si>
  <si>
    <t>85410</t>
  </si>
  <si>
    <t>Internaty i bursy szkolne</t>
  </si>
  <si>
    <t>85419</t>
  </si>
  <si>
    <t>Ośrodki rewalidacyjno - wychowawcze</t>
  </si>
  <si>
    <t>85420</t>
  </si>
  <si>
    <t>Młodzieżowe ośrodki wychowawcze</t>
  </si>
  <si>
    <t>85421</t>
  </si>
  <si>
    <t>Młodzieżowe ośrodki socjoterapii</t>
  </si>
  <si>
    <t>900</t>
  </si>
  <si>
    <t>GOSPODARKA KOMUNALNA  I  OCHRONA ŚRODOWISKA</t>
  </si>
  <si>
    <t>90019</t>
  </si>
  <si>
    <t>Wpływy i wydatki związane z gromadzeniem środków z opłat i kar za korzystanie ze środowiska</t>
  </si>
  <si>
    <t>0580</t>
  </si>
  <si>
    <t>Grzywny i inne kary pieniężne od osób prawnych i innych jednostek organizacyjnych</t>
  </si>
  <si>
    <t>926</t>
  </si>
  <si>
    <t>KULTURA  FIZYCZNA</t>
  </si>
  <si>
    <t>92605</t>
  </si>
  <si>
    <t xml:space="preserve">Zadania w zakresie kultury fizycznej </t>
  </si>
  <si>
    <t>92695</t>
  </si>
  <si>
    <t>Dotacje otrzymane z państwowych funduszy celowych na realizację zadań bieżących jednostek sektora finansów publicznych</t>
  </si>
  <si>
    <t>OGÓŁEM DOCHODY</t>
  </si>
  <si>
    <t>Dotacje celowe w ramach programów finansowanych z udziałem środków europejskich oraz środków,  o których mowa w art. 5 ust. 1 pkt. 3 oraz ust. 3 pkt. 5 i 6 ustawy, lub płatności w ramach budżetu środków europejskich</t>
  </si>
  <si>
    <t>Dochody pozyskane z innych źródeł</t>
  </si>
  <si>
    <t>Dochody własne</t>
  </si>
  <si>
    <t xml:space="preserve">    </t>
  </si>
  <si>
    <t>………………………………</t>
  </si>
  <si>
    <t>……………</t>
  </si>
  <si>
    <t>Zadania w zakresie przeciwdziałania przemocy w rodzinie</t>
  </si>
  <si>
    <t>921</t>
  </si>
  <si>
    <t>92195</t>
  </si>
  <si>
    <t xml:space="preserve"> KULTURA  I OCHRONA DZIEDZICTWA NARODOWEGO</t>
  </si>
  <si>
    <t>2700</t>
  </si>
  <si>
    <t xml:space="preserve">Środki na dofinansowanie własnych zadań bieżących gmin (związków gmin), powiatów (związków powiatów), samorządów województw, pozyskane z innych źródeł </t>
  </si>
  <si>
    <t>z dnia  04 lipca 2012r.</t>
  </si>
  <si>
    <t>Zarządu Powiatu Wągrowieckiego</t>
  </si>
  <si>
    <t>Starosta</t>
  </si>
  <si>
    <t xml:space="preserve">      /Michał Piechocki/</t>
  </si>
  <si>
    <t xml:space="preserve">do Uchwały Nr 271/2012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</si>
</sst>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0">
    <font>
      <sz val="11"/>
      <color indexed="8"/>
      <name val="Czcionka tekstu podstawowego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49" fontId="1" fillId="24" borderId="0" xfId="0" applyNumberFormat="1" applyFont="1" applyFill="1" applyAlignment="1">
      <alignment horizontal="center" vertical="center"/>
    </xf>
    <xf numFmtId="0" fontId="4" fillId="24" borderId="0" xfId="0" applyFont="1" applyFill="1" applyAlignment="1">
      <alignment/>
    </xf>
    <xf numFmtId="3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49" fontId="6" fillId="25" borderId="11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center" vertical="center"/>
    </xf>
    <xf numFmtId="49" fontId="6" fillId="25" borderId="10" xfId="0" applyNumberFormat="1" applyFont="1" applyFill="1" applyBorder="1" applyAlignment="1">
      <alignment horizontal="left" vertical="center"/>
    </xf>
    <xf numFmtId="3" fontId="6" fillId="25" borderId="10" xfId="0" applyNumberFormat="1" applyFont="1" applyFill="1" applyBorder="1" applyAlignment="1">
      <alignment vertical="center"/>
    </xf>
    <xf numFmtId="3" fontId="7" fillId="24" borderId="10" xfId="0" applyNumberFormat="1" applyFont="1" applyFill="1" applyBorder="1" applyAlignment="1">
      <alignment vertical="center"/>
    </xf>
    <xf numFmtId="0" fontId="7" fillId="24" borderId="0" xfId="0" applyFont="1" applyFill="1" applyAlignment="1">
      <alignment/>
    </xf>
    <xf numFmtId="49" fontId="6" fillId="24" borderId="11" xfId="0" applyNumberFormat="1" applyFont="1" applyFill="1" applyBorder="1" applyAlignment="1">
      <alignment horizontal="center" vertical="center"/>
    </xf>
    <xf numFmtId="49" fontId="6" fillId="24" borderId="12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left" vertical="center"/>
    </xf>
    <xf numFmtId="3" fontId="6" fillId="24" borderId="10" xfId="0" applyNumberFormat="1" applyFont="1" applyFill="1" applyBorder="1" applyAlignment="1">
      <alignment vertical="center"/>
    </xf>
    <xf numFmtId="3" fontId="7" fillId="24" borderId="0" xfId="0" applyNumberFormat="1" applyFont="1" applyFill="1" applyBorder="1" applyAlignment="1">
      <alignment vertical="center"/>
    </xf>
    <xf numFmtId="49" fontId="6" fillId="24" borderId="13" xfId="0" applyNumberFormat="1" applyFont="1" applyFill="1" applyBorder="1" applyAlignment="1">
      <alignment horizontal="center" vertical="center"/>
    </xf>
    <xf numFmtId="49" fontId="6" fillId="24" borderId="14" xfId="0" applyNumberFormat="1" applyFont="1" applyFill="1" applyBorder="1" applyAlignment="1">
      <alignment horizontal="center" vertical="center"/>
    </xf>
    <xf numFmtId="49" fontId="8" fillId="24" borderId="10" xfId="0" applyNumberFormat="1" applyFont="1" applyFill="1" applyBorder="1" applyAlignment="1">
      <alignment horizontal="justify" vertical="center" wrapText="1"/>
    </xf>
    <xf numFmtId="3" fontId="8" fillId="24" borderId="10" xfId="0" applyNumberFormat="1" applyFont="1" applyFill="1" applyBorder="1" applyAlignment="1">
      <alignment vertical="center"/>
    </xf>
    <xf numFmtId="49" fontId="6" fillId="24" borderId="15" xfId="0" applyNumberFormat="1" applyFont="1" applyFill="1" applyBorder="1" applyAlignment="1">
      <alignment horizontal="center" vertical="center"/>
    </xf>
    <xf numFmtId="49" fontId="6" fillId="24" borderId="16" xfId="0" applyNumberFormat="1" applyFont="1" applyFill="1" applyBorder="1" applyAlignment="1">
      <alignment horizontal="center" vertical="center"/>
    </xf>
    <xf numFmtId="49" fontId="6" fillId="24" borderId="16" xfId="0" applyNumberFormat="1" applyFont="1" applyFill="1" applyBorder="1" applyAlignment="1">
      <alignment horizontal="justify" vertical="center"/>
    </xf>
    <xf numFmtId="3" fontId="6" fillId="24" borderId="16" xfId="0" applyNumberFormat="1" applyFont="1" applyFill="1" applyBorder="1" applyAlignment="1">
      <alignment vertical="center"/>
    </xf>
    <xf numFmtId="3" fontId="8" fillId="24" borderId="16" xfId="0" applyNumberFormat="1" applyFont="1" applyFill="1" applyBorder="1" applyAlignment="1">
      <alignment vertical="center"/>
    </xf>
    <xf numFmtId="49" fontId="8" fillId="24" borderId="10" xfId="0" applyNumberFormat="1" applyFont="1" applyFill="1" applyBorder="1" applyAlignment="1">
      <alignment horizontal="justify" vertical="center"/>
    </xf>
    <xf numFmtId="49" fontId="6" fillId="25" borderId="10" xfId="0" applyNumberFormat="1" applyFont="1" applyFill="1" applyBorder="1" applyAlignment="1">
      <alignment horizontal="justify" vertical="center"/>
    </xf>
    <xf numFmtId="49" fontId="6" fillId="24" borderId="10" xfId="0" applyNumberFormat="1" applyFont="1" applyFill="1" applyBorder="1" applyAlignment="1">
      <alignment horizontal="justify" vertical="center"/>
    </xf>
    <xf numFmtId="49" fontId="6" fillId="24" borderId="17" xfId="0" applyNumberFormat="1" applyFont="1" applyFill="1" applyBorder="1" applyAlignment="1">
      <alignment horizontal="center" vertical="center"/>
    </xf>
    <xf numFmtId="49" fontId="6" fillId="6" borderId="10" xfId="0" applyNumberFormat="1" applyFont="1" applyFill="1" applyBorder="1" applyAlignment="1">
      <alignment horizontal="center" vertical="center"/>
    </xf>
    <xf numFmtId="49" fontId="6" fillId="6" borderId="14" xfId="0" applyNumberFormat="1" applyFont="1" applyFill="1" applyBorder="1" applyAlignment="1">
      <alignment horizontal="center" vertical="center"/>
    </xf>
    <xf numFmtId="49" fontId="6" fillId="6" borderId="10" xfId="0" applyNumberFormat="1" applyFont="1" applyFill="1" applyBorder="1" applyAlignment="1">
      <alignment horizontal="justify" vertical="center"/>
    </xf>
    <xf numFmtId="3" fontId="6" fillId="6" borderId="10" xfId="0" applyNumberFormat="1" applyFont="1" applyFill="1" applyBorder="1" applyAlignment="1">
      <alignment vertical="center"/>
    </xf>
    <xf numFmtId="3" fontId="8" fillId="6" borderId="10" xfId="0" applyNumberFormat="1" applyFont="1" applyFill="1" applyBorder="1" applyAlignment="1">
      <alignment vertical="center"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49" fontId="1" fillId="24" borderId="16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justify" vertical="center"/>
    </xf>
    <xf numFmtId="3" fontId="6" fillId="0" borderId="10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justify" vertical="center"/>
    </xf>
    <xf numFmtId="3" fontId="8" fillId="0" borderId="10" xfId="0" applyNumberFormat="1" applyFont="1" applyFill="1" applyBorder="1" applyAlignment="1">
      <alignment vertical="center"/>
    </xf>
    <xf numFmtId="49" fontId="6" fillId="24" borderId="0" xfId="0" applyNumberFormat="1" applyFont="1" applyFill="1" applyBorder="1" applyAlignment="1">
      <alignment horizontal="justify" vertical="center"/>
    </xf>
    <xf numFmtId="49" fontId="8" fillId="24" borderId="12" xfId="0" applyNumberFormat="1" applyFont="1" applyFill="1" applyBorder="1" applyAlignment="1">
      <alignment horizontal="justify" vertical="center" wrapText="1"/>
    </xf>
    <xf numFmtId="49" fontId="6" fillId="24" borderId="12" xfId="0" applyNumberFormat="1" applyFont="1" applyFill="1" applyBorder="1" applyAlignment="1">
      <alignment horizontal="justify" vertical="center"/>
    </xf>
    <xf numFmtId="49" fontId="6" fillId="24" borderId="19" xfId="0" applyNumberFormat="1" applyFont="1" applyFill="1" applyBorder="1" applyAlignment="1">
      <alignment horizontal="center" vertical="center"/>
    </xf>
    <xf numFmtId="49" fontId="6" fillId="25" borderId="13" xfId="0" applyNumberFormat="1" applyFont="1" applyFill="1" applyBorder="1" applyAlignment="1">
      <alignment horizontal="center" vertical="center"/>
    </xf>
    <xf numFmtId="49" fontId="6" fillId="24" borderId="2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5" fillId="24" borderId="14" xfId="0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vertical="center"/>
    </xf>
    <xf numFmtId="49" fontId="6" fillId="24" borderId="0" xfId="0" applyNumberFormat="1" applyFont="1" applyFill="1" applyBorder="1" applyAlignment="1">
      <alignment horizontal="center" vertical="center"/>
    </xf>
    <xf numFmtId="49" fontId="6" fillId="24" borderId="18" xfId="0" applyNumberFormat="1" applyFont="1" applyFill="1" applyBorder="1" applyAlignment="1">
      <alignment horizontal="center" vertical="center"/>
    </xf>
    <xf numFmtId="49" fontId="8" fillId="24" borderId="11" xfId="0" applyNumberFormat="1" applyFont="1" applyFill="1" applyBorder="1" applyAlignment="1">
      <alignment horizontal="justify" vertical="center"/>
    </xf>
    <xf numFmtId="3" fontId="8" fillId="24" borderId="11" xfId="0" applyNumberFormat="1" applyFont="1" applyFill="1" applyBorder="1" applyAlignment="1">
      <alignment vertical="center"/>
    </xf>
    <xf numFmtId="3" fontId="7" fillId="24" borderId="10" xfId="0" applyNumberFormat="1" applyFont="1" applyFill="1" applyBorder="1" applyAlignment="1">
      <alignment vertical="top"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justify" vertical="center"/>
    </xf>
    <xf numFmtId="3" fontId="1" fillId="24" borderId="10" xfId="0" applyNumberFormat="1" applyFont="1" applyFill="1" applyBorder="1" applyAlignment="1">
      <alignment vertical="center"/>
    </xf>
    <xf numFmtId="3" fontId="3" fillId="24" borderId="10" xfId="0" applyNumberFormat="1" applyFont="1" applyFill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 horizontal="center" vertical="center"/>
    </xf>
    <xf numFmtId="49" fontId="8" fillId="24" borderId="16" xfId="0" applyNumberFormat="1" applyFont="1" applyFill="1" applyBorder="1" applyAlignment="1">
      <alignment horizontal="justify" vertical="center"/>
    </xf>
    <xf numFmtId="49" fontId="6" fillId="25" borderId="14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vertical="top"/>
    </xf>
    <xf numFmtId="49" fontId="6" fillId="25" borderId="16" xfId="0" applyNumberFormat="1" applyFont="1" applyFill="1" applyBorder="1" applyAlignment="1">
      <alignment horizontal="center" vertical="center"/>
    </xf>
    <xf numFmtId="3" fontId="1" fillId="24" borderId="16" xfId="0" applyNumberFormat="1" applyFont="1" applyFill="1" applyBorder="1" applyAlignment="1">
      <alignment vertical="center"/>
    </xf>
    <xf numFmtId="3" fontId="3" fillId="24" borderId="11" xfId="0" applyNumberFormat="1" applyFont="1" applyFill="1" applyBorder="1" applyAlignment="1">
      <alignment vertical="center"/>
    </xf>
    <xf numFmtId="3" fontId="4" fillId="24" borderId="10" xfId="0" applyNumberFormat="1" applyFont="1" applyFill="1" applyBorder="1" applyAlignment="1">
      <alignment vertical="center"/>
    </xf>
    <xf numFmtId="49" fontId="1" fillId="25" borderId="16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vertical="top"/>
    </xf>
    <xf numFmtId="3" fontId="7" fillId="24" borderId="0" xfId="0" applyNumberFormat="1" applyFont="1" applyFill="1" applyBorder="1" applyAlignment="1">
      <alignment vertical="top"/>
    </xf>
    <xf numFmtId="49" fontId="1" fillId="24" borderId="14" xfId="0" applyNumberFormat="1" applyFont="1" applyFill="1" applyBorder="1" applyAlignment="1">
      <alignment horizontal="center" vertical="center"/>
    </xf>
    <xf numFmtId="49" fontId="1" fillId="6" borderId="11" xfId="0" applyNumberFormat="1" applyFont="1" applyFill="1" applyBorder="1" applyAlignment="1">
      <alignment horizontal="center" vertical="center"/>
    </xf>
    <xf numFmtId="49" fontId="1" fillId="6" borderId="10" xfId="0" applyNumberFormat="1" applyFont="1" applyFill="1" applyBorder="1" applyAlignment="1">
      <alignment horizontal="center" vertical="center"/>
    </xf>
    <xf numFmtId="49" fontId="6" fillId="6" borderId="14" xfId="0" applyNumberFormat="1" applyFont="1" applyFill="1" applyBorder="1" applyAlignment="1">
      <alignment horizontal="justify" vertical="center"/>
    </xf>
    <xf numFmtId="3" fontId="6" fillId="6" borderId="10" xfId="0" applyNumberFormat="1" applyFont="1" applyFill="1" applyBorder="1" applyAlignment="1">
      <alignment vertical="top"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10" xfId="0" applyNumberFormat="1" applyFont="1" applyFill="1" applyBorder="1" applyAlignment="1">
      <alignment horizontal="center" vertical="center"/>
    </xf>
    <xf numFmtId="49" fontId="6" fillId="24" borderId="14" xfId="0" applyNumberFormat="1" applyFont="1" applyFill="1" applyBorder="1" applyAlignment="1">
      <alignment horizontal="justify" vertical="center"/>
    </xf>
    <xf numFmtId="3" fontId="6" fillId="24" borderId="10" xfId="0" applyNumberFormat="1" applyFont="1" applyFill="1" applyBorder="1" applyAlignment="1">
      <alignment vertical="top"/>
    </xf>
    <xf numFmtId="49" fontId="1" fillId="24" borderId="13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 vertical="center"/>
    </xf>
    <xf numFmtId="3" fontId="8" fillId="24" borderId="10" xfId="0" applyNumberFormat="1" applyFont="1" applyFill="1" applyBorder="1" applyAlignment="1">
      <alignment vertical="center"/>
    </xf>
    <xf numFmtId="3" fontId="8" fillId="24" borderId="10" xfId="0" applyNumberFormat="1" applyFont="1" applyFill="1" applyBorder="1" applyAlignment="1">
      <alignment horizontal="right" vertical="center"/>
    </xf>
    <xf numFmtId="49" fontId="1" fillId="24" borderId="21" xfId="0" applyNumberFormat="1" applyFont="1" applyFill="1" applyBorder="1" applyAlignment="1">
      <alignment horizontal="center" vertical="center"/>
    </xf>
    <xf numFmtId="49" fontId="6" fillId="24" borderId="14" xfId="0" applyNumberFormat="1" applyFont="1" applyFill="1" applyBorder="1" applyAlignment="1">
      <alignment horizontal="justify" vertical="center"/>
    </xf>
    <xf numFmtId="49" fontId="8" fillId="24" borderId="19" xfId="0" applyNumberFormat="1" applyFont="1" applyFill="1" applyBorder="1" applyAlignment="1">
      <alignment horizontal="justify" vertical="center"/>
    </xf>
    <xf numFmtId="49" fontId="1" fillId="24" borderId="18" xfId="0" applyNumberFormat="1" applyFont="1" applyFill="1" applyBorder="1" applyAlignment="1">
      <alignment horizontal="center" vertical="center"/>
    </xf>
    <xf numFmtId="49" fontId="1" fillId="24" borderId="17" xfId="0" applyNumberFormat="1" applyFont="1" applyFill="1" applyBorder="1" applyAlignment="1">
      <alignment horizontal="center" vertical="center"/>
    </xf>
    <xf numFmtId="49" fontId="1" fillId="25" borderId="22" xfId="0" applyNumberFormat="1" applyFont="1" applyFill="1" applyBorder="1" applyAlignment="1">
      <alignment horizontal="center" vertical="center"/>
    </xf>
    <xf numFmtId="49" fontId="1" fillId="24" borderId="15" xfId="0" applyNumberFormat="1" applyFont="1" applyFill="1" applyBorder="1" applyAlignment="1">
      <alignment horizontal="center" vertical="center"/>
    </xf>
    <xf numFmtId="49" fontId="8" fillId="24" borderId="14" xfId="0" applyNumberFormat="1" applyFont="1" applyFill="1" applyBorder="1" applyAlignment="1">
      <alignment horizontal="justify" vertical="center"/>
    </xf>
    <xf numFmtId="49" fontId="7" fillId="24" borderId="18" xfId="0" applyNumberFormat="1" applyFont="1" applyFill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49" fontId="8" fillId="24" borderId="17" xfId="0" applyNumberFormat="1" applyFont="1" applyFill="1" applyBorder="1" applyAlignment="1">
      <alignment horizontal="justify" vertical="center"/>
    </xf>
    <xf numFmtId="49" fontId="7" fillId="24" borderId="23" xfId="0" applyNumberFormat="1" applyFont="1" applyFill="1" applyBorder="1" applyAlignment="1">
      <alignment horizontal="center" vertical="center"/>
    </xf>
    <xf numFmtId="49" fontId="7" fillId="24" borderId="19" xfId="0" applyNumberFormat="1" applyFont="1" applyFill="1" applyBorder="1" applyAlignment="1">
      <alignment horizontal="center" vertical="center"/>
    </xf>
    <xf numFmtId="3" fontId="4" fillId="24" borderId="0" xfId="0" applyNumberFormat="1" applyFont="1" applyFill="1" applyAlignment="1">
      <alignment/>
    </xf>
    <xf numFmtId="49" fontId="7" fillId="24" borderId="0" xfId="0" applyNumberFormat="1" applyFont="1" applyFill="1" applyAlignment="1">
      <alignment horizontal="center" vertical="center"/>
    </xf>
    <xf numFmtId="49" fontId="4" fillId="24" borderId="0" xfId="0" applyNumberFormat="1" applyFont="1" applyFill="1" applyAlignment="1">
      <alignment horizontal="justify" vertical="center"/>
    </xf>
    <xf numFmtId="3" fontId="4" fillId="24" borderId="0" xfId="0" applyNumberFormat="1" applyFont="1" applyFill="1" applyAlignment="1">
      <alignment vertical="center"/>
    </xf>
    <xf numFmtId="0" fontId="10" fillId="24" borderId="0" xfId="0" applyFont="1" applyFill="1" applyAlignment="1">
      <alignment horizontal="right"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10" fillId="24" borderId="0" xfId="0" applyFont="1" applyFill="1" applyAlignment="1">
      <alignment/>
    </xf>
    <xf numFmtId="3" fontId="8" fillId="24" borderId="11" xfId="0" applyNumberFormat="1" applyFont="1" applyFill="1" applyBorder="1" applyAlignment="1">
      <alignment vertical="top"/>
    </xf>
    <xf numFmtId="3" fontId="6" fillId="24" borderId="11" xfId="0" applyNumberFormat="1" applyFont="1" applyFill="1" applyBorder="1" applyAlignment="1">
      <alignment vertical="top"/>
    </xf>
    <xf numFmtId="49" fontId="1" fillId="24" borderId="19" xfId="0" applyNumberFormat="1" applyFont="1" applyFill="1" applyBorder="1" applyAlignment="1">
      <alignment horizontal="center" vertical="center"/>
    </xf>
    <xf numFmtId="3" fontId="6" fillId="24" borderId="16" xfId="0" applyNumberFormat="1" applyFont="1" applyFill="1" applyBorder="1" applyAlignment="1">
      <alignment vertical="top"/>
    </xf>
    <xf numFmtId="49" fontId="6" fillId="24" borderId="19" xfId="0" applyNumberFormat="1" applyFont="1" applyFill="1" applyBorder="1" applyAlignment="1">
      <alignment horizontal="justify" vertical="center"/>
    </xf>
    <xf numFmtId="49" fontId="1" fillId="6" borderId="14" xfId="0" applyNumberFormat="1" applyFont="1" applyFill="1" applyBorder="1" applyAlignment="1">
      <alignment horizontal="center" vertical="center"/>
    </xf>
    <xf numFmtId="0" fontId="11" fillId="24" borderId="0" xfId="0" applyFont="1" applyFill="1" applyAlignment="1">
      <alignment horizontal="center"/>
    </xf>
    <xf numFmtId="49" fontId="7" fillId="24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9" fillId="24" borderId="0" xfId="0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49" fontId="2" fillId="24" borderId="0" xfId="0" applyNumberFormat="1" applyFont="1" applyFill="1" applyAlignment="1">
      <alignment horizontal="center" vertical="center"/>
    </xf>
    <xf numFmtId="49" fontId="1" fillId="24" borderId="21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49" fontId="1" fillId="24" borderId="0" xfId="0" applyNumberFormat="1" applyFont="1" applyFill="1" applyAlignment="1">
      <alignment horizontal="center" vertical="center"/>
    </xf>
    <xf numFmtId="3" fontId="2" fillId="24" borderId="0" xfId="0" applyNumberFormat="1" applyFont="1" applyFill="1" applyAlignment="1">
      <alignment horizontal="left" vertical="center"/>
    </xf>
    <xf numFmtId="3" fontId="3" fillId="24" borderId="0" xfId="0" applyNumberFormat="1" applyFont="1" applyFill="1" applyAlignment="1">
      <alignment horizontal="left" vertical="center"/>
    </xf>
    <xf numFmtId="3" fontId="4" fillId="24" borderId="0" xfId="0" applyNumberFormat="1" applyFont="1" applyFill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zoomScalePageLayoutView="0" workbookViewId="0" topLeftCell="A1">
      <selection activeCell="F3" sqref="F3:G3"/>
    </sheetView>
  </sheetViews>
  <sheetFormatPr defaultColWidth="8.796875" defaultRowHeight="14.25"/>
  <cols>
    <col min="1" max="2" width="9" style="2" customWidth="1"/>
    <col min="3" max="3" width="7.19921875" style="2" customWidth="1"/>
    <col min="4" max="4" width="65" style="2" customWidth="1"/>
    <col min="5" max="5" width="13.09765625" style="2" customWidth="1"/>
    <col min="6" max="6" width="13.69921875" style="2" customWidth="1"/>
    <col min="7" max="7" width="13" style="2" customWidth="1"/>
    <col min="8" max="9" width="8.5" style="2" bestFit="1" customWidth="1"/>
    <col min="10" max="10" width="8.09765625" style="2" bestFit="1" customWidth="1"/>
    <col min="11" max="16384" width="9" style="2" customWidth="1"/>
  </cols>
  <sheetData>
    <row r="1" spans="1:10" ht="18.75">
      <c r="A1" s="133"/>
      <c r="B1" s="133"/>
      <c r="C1" s="133"/>
      <c r="D1" s="133"/>
      <c r="E1" s="133"/>
      <c r="F1" s="134" t="s">
        <v>0</v>
      </c>
      <c r="G1" s="134"/>
      <c r="H1" s="1"/>
      <c r="I1" s="1"/>
      <c r="J1" s="1"/>
    </row>
    <row r="2" spans="1:10" ht="15">
      <c r="A2" s="133"/>
      <c r="B2" s="133"/>
      <c r="C2" s="133"/>
      <c r="D2" s="133"/>
      <c r="E2" s="133"/>
      <c r="F2" s="135" t="s">
        <v>225</v>
      </c>
      <c r="G2" s="135"/>
      <c r="H2" s="1"/>
      <c r="I2" s="1"/>
      <c r="J2" s="1"/>
    </row>
    <row r="3" spans="1:10" ht="15">
      <c r="A3" s="133"/>
      <c r="B3" s="133"/>
      <c r="C3" s="133"/>
      <c r="D3" s="133"/>
      <c r="E3" s="133"/>
      <c r="F3" s="135" t="s">
        <v>221</v>
      </c>
      <c r="G3" s="135"/>
      <c r="H3" s="1"/>
      <c r="I3" s="1"/>
      <c r="J3" s="1"/>
    </row>
    <row r="4" spans="1:10" ht="15">
      <c r="A4" s="133"/>
      <c r="B4" s="133"/>
      <c r="C4" s="133"/>
      <c r="D4" s="133"/>
      <c r="E4" s="133"/>
      <c r="F4" s="135" t="s">
        <v>222</v>
      </c>
      <c r="G4" s="135"/>
      <c r="H4" s="1"/>
      <c r="I4" s="1"/>
      <c r="J4" s="1"/>
    </row>
    <row r="5" spans="1:10" ht="15">
      <c r="A5" s="133"/>
      <c r="B5" s="133"/>
      <c r="C5" s="133"/>
      <c r="D5" s="133"/>
      <c r="E5" s="133"/>
      <c r="F5" s="136"/>
      <c r="G5" s="136"/>
      <c r="H5" s="1"/>
      <c r="I5" s="1"/>
      <c r="J5" s="1"/>
    </row>
    <row r="6" spans="1:10" ht="18.75">
      <c r="A6" s="126" t="s">
        <v>1</v>
      </c>
      <c r="B6" s="126"/>
      <c r="C6" s="126"/>
      <c r="D6" s="126"/>
      <c r="E6" s="126"/>
      <c r="F6" s="126"/>
      <c r="G6" s="126"/>
      <c r="H6" s="1"/>
      <c r="I6" s="1"/>
      <c r="J6" s="1"/>
    </row>
    <row r="7" spans="1:10" ht="18.75">
      <c r="A7" s="126" t="s">
        <v>2</v>
      </c>
      <c r="B7" s="126"/>
      <c r="C7" s="126"/>
      <c r="D7" s="126"/>
      <c r="E7" s="126"/>
      <c r="F7" s="126"/>
      <c r="G7" s="126"/>
      <c r="H7" s="1"/>
      <c r="I7" s="1"/>
      <c r="J7" s="1"/>
    </row>
    <row r="8" spans="1:10" ht="15">
      <c r="A8" s="3"/>
      <c r="B8" s="3"/>
      <c r="C8" s="3"/>
      <c r="D8" s="3"/>
      <c r="E8" s="3"/>
      <c r="F8" s="3"/>
      <c r="G8" s="3"/>
      <c r="H8" s="1"/>
      <c r="I8" s="1"/>
      <c r="J8" s="1"/>
    </row>
    <row r="9" spans="1:10" ht="15">
      <c r="A9" s="127"/>
      <c r="B9" s="127"/>
      <c r="C9" s="127"/>
      <c r="D9" s="127"/>
      <c r="E9" s="127"/>
      <c r="F9" s="127"/>
      <c r="G9" s="127"/>
      <c r="H9" s="1"/>
      <c r="I9" s="1"/>
      <c r="J9" s="1"/>
    </row>
    <row r="10" spans="1:10" ht="15">
      <c r="A10" s="128" t="s">
        <v>3</v>
      </c>
      <c r="B10" s="128" t="s">
        <v>4</v>
      </c>
      <c r="C10" s="128" t="s">
        <v>5</v>
      </c>
      <c r="D10" s="128" t="s">
        <v>6</v>
      </c>
      <c r="E10" s="129" t="s">
        <v>7</v>
      </c>
      <c r="F10" s="130"/>
      <c r="G10" s="131"/>
      <c r="H10" s="4"/>
      <c r="I10" s="4"/>
      <c r="J10" s="4"/>
    </row>
    <row r="11" spans="1:10" ht="15">
      <c r="A11" s="128"/>
      <c r="B11" s="128"/>
      <c r="C11" s="128"/>
      <c r="D11" s="128"/>
      <c r="E11" s="132" t="s">
        <v>8</v>
      </c>
      <c r="F11" s="132" t="s">
        <v>9</v>
      </c>
      <c r="G11" s="132"/>
      <c r="H11" s="4"/>
      <c r="I11" s="4"/>
      <c r="J11" s="4"/>
    </row>
    <row r="12" spans="1:10" ht="15">
      <c r="A12" s="128"/>
      <c r="B12" s="128"/>
      <c r="C12" s="128"/>
      <c r="D12" s="128"/>
      <c r="E12" s="132"/>
      <c r="F12" s="5" t="s">
        <v>10</v>
      </c>
      <c r="G12" s="5" t="s">
        <v>11</v>
      </c>
      <c r="H12" s="4"/>
      <c r="I12" s="4"/>
      <c r="J12" s="4"/>
    </row>
    <row r="13" spans="1:10" ht="15">
      <c r="A13" s="6">
        <v>1</v>
      </c>
      <c r="B13" s="6">
        <v>2</v>
      </c>
      <c r="C13" s="6">
        <v>3</v>
      </c>
      <c r="D13" s="6">
        <v>4</v>
      </c>
      <c r="E13" s="7">
        <v>5</v>
      </c>
      <c r="F13" s="7">
        <v>6</v>
      </c>
      <c r="G13" s="7">
        <v>7</v>
      </c>
      <c r="H13" s="1"/>
      <c r="I13" s="1"/>
      <c r="J13" s="1"/>
    </row>
    <row r="14" spans="1:10" ht="15.75">
      <c r="A14" s="8" t="s">
        <v>12</v>
      </c>
      <c r="B14" s="9"/>
      <c r="C14" s="9"/>
      <c r="D14" s="10" t="s">
        <v>13</v>
      </c>
      <c r="E14" s="11">
        <f aca="true" t="shared" si="0" ref="E14:E29">SUM(F14:G14)</f>
        <v>4200</v>
      </c>
      <c r="F14" s="11">
        <f>F17+F15</f>
        <v>4200</v>
      </c>
      <c r="G14" s="11" t="s">
        <v>14</v>
      </c>
      <c r="H14" s="12">
        <f>IF($G17&gt;0,$G17," ")</f>
      </c>
      <c r="I14" s="13"/>
      <c r="J14" s="13"/>
    </row>
    <row r="15" spans="1:10" ht="15.75">
      <c r="A15" s="14"/>
      <c r="B15" s="15" t="s">
        <v>15</v>
      </c>
      <c r="C15" s="16"/>
      <c r="D15" s="17" t="s">
        <v>16</v>
      </c>
      <c r="E15" s="18">
        <f>F15</f>
        <v>4000</v>
      </c>
      <c r="F15" s="18">
        <f>F16</f>
        <v>4000</v>
      </c>
      <c r="G15" s="18"/>
      <c r="H15" s="19"/>
      <c r="I15" s="13"/>
      <c r="J15" s="13"/>
    </row>
    <row r="16" spans="1:10" ht="47.25">
      <c r="A16" s="20"/>
      <c r="B16" s="21"/>
      <c r="C16" s="16" t="s">
        <v>17</v>
      </c>
      <c r="D16" s="22" t="s">
        <v>18</v>
      </c>
      <c r="E16" s="23">
        <f>F16</f>
        <v>4000</v>
      </c>
      <c r="F16" s="23">
        <v>4000</v>
      </c>
      <c r="G16" s="18"/>
      <c r="H16" s="19"/>
      <c r="I16" s="13"/>
      <c r="J16" s="13"/>
    </row>
    <row r="17" spans="1:10" ht="15.75">
      <c r="A17" s="20"/>
      <c r="B17" s="24" t="s">
        <v>19</v>
      </c>
      <c r="C17" s="25"/>
      <c r="D17" s="26" t="s">
        <v>20</v>
      </c>
      <c r="E17" s="27">
        <f t="shared" si="0"/>
        <v>200</v>
      </c>
      <c r="F17" s="27">
        <f>F18</f>
        <v>200</v>
      </c>
      <c r="G17" s="28">
        <f>IF(G18&gt;0,G18,"")</f>
      </c>
      <c r="H17" s="4"/>
      <c r="I17" s="4"/>
      <c r="J17" s="4"/>
    </row>
    <row r="18" spans="1:10" ht="31.5">
      <c r="A18" s="20"/>
      <c r="B18" s="21"/>
      <c r="C18" s="16" t="s">
        <v>21</v>
      </c>
      <c r="D18" s="29" t="s">
        <v>22</v>
      </c>
      <c r="E18" s="23">
        <f t="shared" si="0"/>
        <v>200</v>
      </c>
      <c r="F18" s="23">
        <v>200</v>
      </c>
      <c r="G18" s="23"/>
      <c r="H18" s="4"/>
      <c r="I18" s="4"/>
      <c r="J18" s="4"/>
    </row>
    <row r="19" spans="1:10" ht="15.75">
      <c r="A19" s="9" t="s">
        <v>23</v>
      </c>
      <c r="B19" s="9"/>
      <c r="C19" s="9"/>
      <c r="D19" s="30" t="s">
        <v>24</v>
      </c>
      <c r="E19" s="11">
        <f t="shared" si="0"/>
        <v>265720</v>
      </c>
      <c r="F19" s="11">
        <f>F20</f>
        <v>265720</v>
      </c>
      <c r="G19" s="11" t="s">
        <v>14</v>
      </c>
      <c r="H19" s="12">
        <f>IF($G20&gt;0,$G20," ")</f>
      </c>
      <c r="I19" s="4"/>
      <c r="J19" s="4"/>
    </row>
    <row r="20" spans="1:10" ht="15.75">
      <c r="A20" s="14"/>
      <c r="B20" s="16" t="s">
        <v>25</v>
      </c>
      <c r="C20" s="16"/>
      <c r="D20" s="31" t="s">
        <v>26</v>
      </c>
      <c r="E20" s="18">
        <f t="shared" si="0"/>
        <v>265720</v>
      </c>
      <c r="F20" s="18">
        <f>F21</f>
        <v>265720</v>
      </c>
      <c r="G20" s="23">
        <f>IF(G21&gt;0,G21,"")</f>
      </c>
      <c r="H20" s="4"/>
      <c r="I20" s="4"/>
      <c r="J20" s="4"/>
    </row>
    <row r="21" spans="1:10" ht="47.25">
      <c r="A21" s="25"/>
      <c r="B21" s="16"/>
      <c r="C21" s="16" t="s">
        <v>27</v>
      </c>
      <c r="D21" s="29" t="s">
        <v>28</v>
      </c>
      <c r="E21" s="23">
        <f t="shared" si="0"/>
        <v>265720</v>
      </c>
      <c r="F21" s="23">
        <v>265720</v>
      </c>
      <c r="G21" s="23"/>
      <c r="H21" s="4"/>
      <c r="I21" s="4"/>
      <c r="J21" s="4"/>
    </row>
    <row r="22" spans="1:10" ht="15.75">
      <c r="A22" s="9" t="s">
        <v>29</v>
      </c>
      <c r="B22" s="9"/>
      <c r="C22" s="9"/>
      <c r="D22" s="30" t="s">
        <v>30</v>
      </c>
      <c r="E22" s="11">
        <f t="shared" si="0"/>
        <v>9110</v>
      </c>
      <c r="F22" s="11">
        <f>F23</f>
        <v>110</v>
      </c>
      <c r="G22" s="11">
        <f>SUM(G23)</f>
        <v>9000</v>
      </c>
      <c r="H22" s="12">
        <f>IF($G23&gt;0,$G23," ")</f>
        <v>9000</v>
      </c>
      <c r="I22" s="13"/>
      <c r="J22" s="13"/>
    </row>
    <row r="23" spans="1:10" ht="15.75">
      <c r="A23" s="14"/>
      <c r="B23" s="32" t="s">
        <v>31</v>
      </c>
      <c r="C23" s="21"/>
      <c r="D23" s="31" t="s">
        <v>32</v>
      </c>
      <c r="E23" s="18">
        <f t="shared" si="0"/>
        <v>9110</v>
      </c>
      <c r="F23" s="18">
        <f>SUM(F24:F25)</f>
        <v>110</v>
      </c>
      <c r="G23" s="18">
        <f>SUM(G24:G25)</f>
        <v>9000</v>
      </c>
      <c r="H23" s="4"/>
      <c r="I23" s="4"/>
      <c r="J23" s="4"/>
    </row>
    <row r="24" spans="1:10" ht="15.75">
      <c r="A24" s="20"/>
      <c r="B24" s="14"/>
      <c r="C24" s="21" t="s">
        <v>33</v>
      </c>
      <c r="D24" s="29" t="s">
        <v>34</v>
      </c>
      <c r="E24" s="23">
        <f t="shared" si="0"/>
        <v>9000</v>
      </c>
      <c r="F24" s="23" t="s">
        <v>14</v>
      </c>
      <c r="G24" s="23">
        <v>9000</v>
      </c>
      <c r="H24" s="4"/>
      <c r="I24" s="4"/>
      <c r="J24" s="4"/>
    </row>
    <row r="25" spans="1:10" ht="15.75">
      <c r="A25" s="20"/>
      <c r="B25" s="20"/>
      <c r="C25" s="21" t="s">
        <v>35</v>
      </c>
      <c r="D25" s="29" t="s">
        <v>36</v>
      </c>
      <c r="E25" s="23">
        <f t="shared" si="0"/>
        <v>110</v>
      </c>
      <c r="F25" s="23">
        <v>110</v>
      </c>
      <c r="G25" s="23"/>
      <c r="H25" s="4"/>
      <c r="I25" s="4"/>
      <c r="J25" s="4"/>
    </row>
    <row r="26" spans="1:10" ht="15.75">
      <c r="A26" s="33" t="s">
        <v>37</v>
      </c>
      <c r="B26" s="33"/>
      <c r="C26" s="34"/>
      <c r="D26" s="35" t="s">
        <v>38</v>
      </c>
      <c r="E26" s="36">
        <f>F26</f>
        <v>15</v>
      </c>
      <c r="F26" s="36">
        <f>F27</f>
        <v>15</v>
      </c>
      <c r="G26" s="37"/>
      <c r="H26" s="4"/>
      <c r="I26" s="4"/>
      <c r="J26" s="4"/>
    </row>
    <row r="27" spans="1:10" ht="15.75">
      <c r="A27" s="20"/>
      <c r="B27" s="16" t="s">
        <v>39</v>
      </c>
      <c r="C27" s="21"/>
      <c r="D27" s="31" t="s">
        <v>40</v>
      </c>
      <c r="E27" s="18">
        <f>F27</f>
        <v>15</v>
      </c>
      <c r="F27" s="18">
        <f>SUM(F28)</f>
        <v>15</v>
      </c>
      <c r="G27" s="23"/>
      <c r="H27" s="4"/>
      <c r="I27" s="4"/>
      <c r="J27" s="4"/>
    </row>
    <row r="28" spans="1:10" ht="47.25">
      <c r="A28" s="20"/>
      <c r="B28" s="20"/>
      <c r="C28" s="21" t="s">
        <v>41</v>
      </c>
      <c r="D28" s="29" t="s">
        <v>42</v>
      </c>
      <c r="E28" s="23">
        <f>F28</f>
        <v>15</v>
      </c>
      <c r="F28" s="23">
        <v>15</v>
      </c>
      <c r="G28" s="23"/>
      <c r="H28" s="4"/>
      <c r="I28" s="4"/>
      <c r="J28" s="4"/>
    </row>
    <row r="29" spans="1:10" ht="15.75">
      <c r="A29" s="9" t="s">
        <v>43</v>
      </c>
      <c r="B29" s="9"/>
      <c r="C29" s="9"/>
      <c r="D29" s="35" t="s">
        <v>44</v>
      </c>
      <c r="E29" s="11">
        <f t="shared" si="0"/>
        <v>1980786</v>
      </c>
      <c r="F29" s="11">
        <f>F30</f>
        <v>780786</v>
      </c>
      <c r="G29" s="11">
        <f>SUM(G31:G35)</f>
        <v>1200000</v>
      </c>
      <c r="H29" s="12">
        <f>IF($G30&gt;0,$G30," ")</f>
        <v>1200000</v>
      </c>
      <c r="I29" s="13"/>
      <c r="J29" s="13"/>
    </row>
    <row r="30" spans="1:10" ht="15.75">
      <c r="A30" s="38"/>
      <c r="B30" s="21" t="s">
        <v>45</v>
      </c>
      <c r="C30" s="16"/>
      <c r="D30" s="31" t="s">
        <v>46</v>
      </c>
      <c r="E30" s="18">
        <f aca="true" t="shared" si="1" ref="E30:E35">SUM(F30:G30)</f>
        <v>1980786</v>
      </c>
      <c r="F30" s="18">
        <f>SUM(F31:F35)</f>
        <v>780786</v>
      </c>
      <c r="G30" s="18">
        <f>SUM(G31:G35)</f>
        <v>1200000</v>
      </c>
      <c r="H30" s="4"/>
      <c r="I30" s="4"/>
      <c r="J30" s="4"/>
    </row>
    <row r="31" spans="1:10" ht="47.25">
      <c r="A31" s="39"/>
      <c r="B31" s="14"/>
      <c r="C31" s="21" t="s">
        <v>17</v>
      </c>
      <c r="D31" s="22" t="s">
        <v>18</v>
      </c>
      <c r="E31" s="23">
        <f t="shared" si="1"/>
        <v>226000</v>
      </c>
      <c r="F31" s="23">
        <v>226000</v>
      </c>
      <c r="G31" s="23"/>
      <c r="H31" s="4"/>
      <c r="I31" s="4"/>
      <c r="J31" s="4"/>
    </row>
    <row r="32" spans="1:10" ht="47.25">
      <c r="A32" s="39"/>
      <c r="B32" s="20"/>
      <c r="C32" s="21" t="s">
        <v>47</v>
      </c>
      <c r="D32" s="29" t="s">
        <v>48</v>
      </c>
      <c r="E32" s="23">
        <f t="shared" si="1"/>
        <v>378536</v>
      </c>
      <c r="F32" s="23">
        <v>378536</v>
      </c>
      <c r="G32" s="23"/>
      <c r="H32" s="4"/>
      <c r="I32" s="4"/>
      <c r="J32" s="4"/>
    </row>
    <row r="33" spans="1:10" ht="15.75">
      <c r="A33" s="39"/>
      <c r="B33" s="20"/>
      <c r="C33" s="21" t="s">
        <v>49</v>
      </c>
      <c r="D33" s="29" t="s">
        <v>50</v>
      </c>
      <c r="E33" s="23">
        <f t="shared" si="1"/>
        <v>5000</v>
      </c>
      <c r="F33" s="23">
        <v>5000</v>
      </c>
      <c r="G33" s="23"/>
      <c r="H33" s="4"/>
      <c r="I33" s="4"/>
      <c r="J33" s="4"/>
    </row>
    <row r="34" spans="1:10" ht="31.5">
      <c r="A34" s="39"/>
      <c r="B34" s="20"/>
      <c r="C34" s="21" t="s">
        <v>51</v>
      </c>
      <c r="D34" s="29" t="s">
        <v>52</v>
      </c>
      <c r="E34" s="23">
        <f>G34</f>
        <v>1200000</v>
      </c>
      <c r="F34" s="23"/>
      <c r="G34" s="23">
        <v>1200000</v>
      </c>
      <c r="H34" s="4"/>
      <c r="I34" s="4"/>
      <c r="J34" s="4"/>
    </row>
    <row r="35" spans="1:10" ht="31.5">
      <c r="A35" s="40"/>
      <c r="B35" s="25"/>
      <c r="C35" s="21" t="s">
        <v>21</v>
      </c>
      <c r="D35" s="29" t="s">
        <v>22</v>
      </c>
      <c r="E35" s="23">
        <f t="shared" si="1"/>
        <v>171250</v>
      </c>
      <c r="F35" s="23">
        <v>171250</v>
      </c>
      <c r="G35" s="23"/>
      <c r="H35" s="4"/>
      <c r="I35" s="4"/>
      <c r="J35" s="4"/>
    </row>
    <row r="36" spans="1:10" ht="15.75">
      <c r="A36" s="8" t="s">
        <v>53</v>
      </c>
      <c r="B36" s="9"/>
      <c r="C36" s="9"/>
      <c r="D36" s="30" t="s">
        <v>54</v>
      </c>
      <c r="E36" s="11">
        <f>SUM(F36:G36)</f>
        <v>1059350</v>
      </c>
      <c r="F36" s="11">
        <f>F39+F41+F43+F37</f>
        <v>1059350</v>
      </c>
      <c r="G36" s="11" t="s">
        <v>14</v>
      </c>
      <c r="H36" s="12" t="e">
        <f>IF(($G39+$G41+$G43)&gt;0,($G39+$G41+$G43)," ")</f>
        <v>#VALUE!</v>
      </c>
      <c r="I36" s="4"/>
      <c r="J36" s="4"/>
    </row>
    <row r="37" spans="1:10" ht="15.75">
      <c r="A37" s="41"/>
      <c r="B37" s="42" t="s">
        <v>55</v>
      </c>
      <c r="C37" s="43"/>
      <c r="D37" s="44" t="s">
        <v>56</v>
      </c>
      <c r="E37" s="45">
        <f>F37</f>
        <v>510000</v>
      </c>
      <c r="F37" s="45">
        <f>SUM(F38:F38)</f>
        <v>510000</v>
      </c>
      <c r="G37" s="45"/>
      <c r="H37" s="19"/>
      <c r="I37" s="4"/>
      <c r="J37" s="4"/>
    </row>
    <row r="38" spans="1:10" ht="15.75">
      <c r="A38" s="46"/>
      <c r="B38" s="41"/>
      <c r="C38" s="47" t="s">
        <v>57</v>
      </c>
      <c r="D38" s="48" t="s">
        <v>58</v>
      </c>
      <c r="E38" s="49">
        <f>F38</f>
        <v>510000</v>
      </c>
      <c r="F38" s="49">
        <v>510000</v>
      </c>
      <c r="G38" s="45"/>
      <c r="H38" s="19"/>
      <c r="I38" s="4"/>
      <c r="J38" s="4"/>
    </row>
    <row r="39" spans="1:10" ht="15.75">
      <c r="A39" s="20"/>
      <c r="B39" s="16" t="s">
        <v>59</v>
      </c>
      <c r="C39" s="16"/>
      <c r="D39" s="50" t="s">
        <v>60</v>
      </c>
      <c r="E39" s="27">
        <f aca="true" t="shared" si="2" ref="E39:E46">SUM(F39:G39)</f>
        <v>190300</v>
      </c>
      <c r="F39" s="27">
        <f>F40</f>
        <v>190300</v>
      </c>
      <c r="G39" s="23">
        <f>IF(G40&gt;0,G40,"")</f>
      </c>
      <c r="H39" s="4"/>
      <c r="I39" s="4"/>
      <c r="J39" s="4"/>
    </row>
    <row r="40" spans="1:10" ht="47.25">
      <c r="A40" s="20"/>
      <c r="B40" s="21"/>
      <c r="C40" s="16" t="s">
        <v>17</v>
      </c>
      <c r="D40" s="51" t="s">
        <v>18</v>
      </c>
      <c r="E40" s="23">
        <f t="shared" si="2"/>
        <v>190300</v>
      </c>
      <c r="F40" s="23">
        <v>190300</v>
      </c>
      <c r="G40" s="23"/>
      <c r="H40" s="4"/>
      <c r="I40" s="4"/>
      <c r="J40" s="4"/>
    </row>
    <row r="41" spans="1:10" ht="15.75">
      <c r="A41" s="20"/>
      <c r="B41" s="21" t="s">
        <v>61</v>
      </c>
      <c r="C41" s="16"/>
      <c r="D41" s="52" t="s">
        <v>62</v>
      </c>
      <c r="E41" s="18">
        <f t="shared" si="2"/>
        <v>6000</v>
      </c>
      <c r="F41" s="18">
        <f>F42</f>
        <v>6000</v>
      </c>
      <c r="G41" s="23">
        <f>IF(G42&gt;0,G42,"")</f>
      </c>
      <c r="H41" s="4"/>
      <c r="I41" s="4"/>
      <c r="J41" s="4"/>
    </row>
    <row r="42" spans="1:10" ht="47.25">
      <c r="A42" s="20"/>
      <c r="B42" s="21"/>
      <c r="C42" s="16" t="s">
        <v>17</v>
      </c>
      <c r="D42" s="51" t="s">
        <v>18</v>
      </c>
      <c r="E42" s="23">
        <f t="shared" si="2"/>
        <v>6000</v>
      </c>
      <c r="F42" s="23">
        <v>6000</v>
      </c>
      <c r="G42" s="23"/>
      <c r="H42" s="4"/>
      <c r="I42" s="4"/>
      <c r="J42" s="4"/>
    </row>
    <row r="43" spans="1:10" ht="15.75">
      <c r="A43" s="20"/>
      <c r="B43" s="21" t="s">
        <v>63</v>
      </c>
      <c r="C43" s="21"/>
      <c r="D43" s="31" t="s">
        <v>64</v>
      </c>
      <c r="E43" s="18">
        <f t="shared" si="2"/>
        <v>353050</v>
      </c>
      <c r="F43" s="18">
        <f>SUM(F44:F45)</f>
        <v>353050</v>
      </c>
      <c r="G43" s="23">
        <f>IF((G44+G45)&gt;0,(G44+G45),"")</f>
      </c>
      <c r="H43" s="4"/>
      <c r="I43" s="4"/>
      <c r="J43" s="4"/>
    </row>
    <row r="44" spans="1:10" ht="47.25">
      <c r="A44" s="20"/>
      <c r="B44" s="24"/>
      <c r="C44" s="21" t="s">
        <v>17</v>
      </c>
      <c r="D44" s="22" t="s">
        <v>18</v>
      </c>
      <c r="E44" s="23">
        <f t="shared" si="2"/>
        <v>353000</v>
      </c>
      <c r="F44" s="23">
        <v>353000</v>
      </c>
      <c r="G44" s="23"/>
      <c r="H44" s="4"/>
      <c r="I44" s="4"/>
      <c r="J44" s="4"/>
    </row>
    <row r="45" spans="1:10" ht="15.75">
      <c r="A45" s="25"/>
      <c r="B45" s="53"/>
      <c r="C45" s="21" t="s">
        <v>35</v>
      </c>
      <c r="D45" s="29" t="s">
        <v>36</v>
      </c>
      <c r="E45" s="23">
        <f t="shared" si="2"/>
        <v>50</v>
      </c>
      <c r="F45" s="23">
        <v>50</v>
      </c>
      <c r="G45" s="23"/>
      <c r="H45" s="4"/>
      <c r="I45" s="4"/>
      <c r="J45" s="4"/>
    </row>
    <row r="46" spans="1:10" ht="15.75">
      <c r="A46" s="54" t="s">
        <v>65</v>
      </c>
      <c r="B46" s="9"/>
      <c r="C46" s="9"/>
      <c r="D46" s="30" t="s">
        <v>66</v>
      </c>
      <c r="E46" s="11">
        <f t="shared" si="2"/>
        <v>343976</v>
      </c>
      <c r="F46" s="11">
        <f>F47+F50+F53+F59+F56</f>
        <v>343976</v>
      </c>
      <c r="G46" s="11" t="s">
        <v>14</v>
      </c>
      <c r="H46" s="12" t="e">
        <f>IF(($G47+$G50+$G53+$G59)&gt;0,($G47+$G50+$G53+$G59)," ")</f>
        <v>#VALUE!</v>
      </c>
      <c r="I46" s="4"/>
      <c r="J46" s="4"/>
    </row>
    <row r="47" spans="1:10" ht="15.75">
      <c r="A47" s="14"/>
      <c r="B47" s="55" t="s">
        <v>67</v>
      </c>
      <c r="C47" s="16"/>
      <c r="D47" s="31" t="s">
        <v>68</v>
      </c>
      <c r="E47" s="18">
        <f>+SUM(F47:G47)</f>
        <v>158500</v>
      </c>
      <c r="F47" s="18">
        <f>F48</f>
        <v>158500</v>
      </c>
      <c r="G47" s="23" t="s">
        <v>14</v>
      </c>
      <c r="H47" s="4"/>
      <c r="I47" s="4"/>
      <c r="J47" s="4"/>
    </row>
    <row r="48" spans="1:10" ht="47.25">
      <c r="A48" s="25"/>
      <c r="B48" s="16"/>
      <c r="C48" s="21" t="s">
        <v>17</v>
      </c>
      <c r="D48" s="29" t="s">
        <v>18</v>
      </c>
      <c r="E48" s="23">
        <f aca="true" t="shared" si="3" ref="E48:E61">SUM(F48:G48)</f>
        <v>158500</v>
      </c>
      <c r="F48" s="23">
        <v>158500</v>
      </c>
      <c r="G48" s="23"/>
      <c r="H48" s="4"/>
      <c r="I48" s="4"/>
      <c r="J48" s="4"/>
    </row>
    <row r="49" spans="1:10" ht="14.25">
      <c r="A49" s="56" t="s">
        <v>69</v>
      </c>
      <c r="B49" s="56" t="s">
        <v>70</v>
      </c>
      <c r="C49" s="57" t="s">
        <v>71</v>
      </c>
      <c r="D49" s="56" t="s">
        <v>72</v>
      </c>
      <c r="E49" s="58">
        <v>5</v>
      </c>
      <c r="F49" s="58">
        <v>6</v>
      </c>
      <c r="G49" s="58">
        <v>7</v>
      </c>
      <c r="H49" s="4"/>
      <c r="I49" s="4"/>
      <c r="J49" s="4"/>
    </row>
    <row r="50" spans="1:10" ht="15.75">
      <c r="A50" s="14"/>
      <c r="B50" s="59" t="s">
        <v>73</v>
      </c>
      <c r="C50" s="25"/>
      <c r="D50" s="26" t="s">
        <v>74</v>
      </c>
      <c r="E50" s="27">
        <f>SUM(F50:G50)</f>
        <v>144000</v>
      </c>
      <c r="F50" s="27">
        <f>SUM(F51:F52)</f>
        <v>144000</v>
      </c>
      <c r="G50" s="27" t="s">
        <v>14</v>
      </c>
      <c r="H50" s="4"/>
      <c r="I50" s="4"/>
      <c r="J50" s="4"/>
    </row>
    <row r="51" spans="1:10" ht="47.25">
      <c r="A51" s="20"/>
      <c r="B51" s="32"/>
      <c r="C51" s="21" t="s">
        <v>75</v>
      </c>
      <c r="D51" s="29" t="s">
        <v>76</v>
      </c>
      <c r="E51" s="23">
        <f t="shared" si="3"/>
        <v>131040</v>
      </c>
      <c r="F51" s="23">
        <v>131040</v>
      </c>
      <c r="G51" s="23"/>
      <c r="H51" s="4"/>
      <c r="I51" s="4"/>
      <c r="J51" s="4"/>
    </row>
    <row r="52" spans="1:10" ht="47.25">
      <c r="A52" s="20"/>
      <c r="B52" s="53"/>
      <c r="C52" s="21" t="s">
        <v>77</v>
      </c>
      <c r="D52" s="29" t="s">
        <v>76</v>
      </c>
      <c r="E52" s="23">
        <f t="shared" si="3"/>
        <v>12960</v>
      </c>
      <c r="F52" s="23">
        <v>12960</v>
      </c>
      <c r="G52" s="23"/>
      <c r="H52" s="4"/>
      <c r="I52" s="4"/>
      <c r="J52" s="4"/>
    </row>
    <row r="53" spans="1:10" ht="15.75">
      <c r="A53" s="20"/>
      <c r="B53" s="53" t="s">
        <v>78</v>
      </c>
      <c r="C53" s="25"/>
      <c r="D53" s="26" t="s">
        <v>79</v>
      </c>
      <c r="E53" s="27">
        <f>SUM(F53:G53)</f>
        <v>11953</v>
      </c>
      <c r="F53" s="27">
        <f>SUM(F54:F55)</f>
        <v>11953</v>
      </c>
      <c r="G53" s="27" t="s">
        <v>14</v>
      </c>
      <c r="H53" s="4"/>
      <c r="I53" s="4"/>
      <c r="J53" s="4"/>
    </row>
    <row r="54" spans="1:10" ht="15.75">
      <c r="A54" s="20"/>
      <c r="B54" s="32"/>
      <c r="C54" s="21" t="s">
        <v>57</v>
      </c>
      <c r="D54" s="29" t="s">
        <v>80</v>
      </c>
      <c r="E54" s="23">
        <f t="shared" si="3"/>
        <v>1500</v>
      </c>
      <c r="F54" s="23">
        <v>1500</v>
      </c>
      <c r="G54" s="23"/>
      <c r="H54" s="4"/>
      <c r="I54" s="4"/>
      <c r="J54" s="4"/>
    </row>
    <row r="55" spans="1:10" ht="15.75">
      <c r="A55" s="20"/>
      <c r="B55" s="24"/>
      <c r="C55" s="21" t="s">
        <v>35</v>
      </c>
      <c r="D55" s="29" t="s">
        <v>36</v>
      </c>
      <c r="E55" s="23">
        <f t="shared" si="3"/>
        <v>10453</v>
      </c>
      <c r="F55" s="23">
        <v>10453</v>
      </c>
      <c r="G55" s="23"/>
      <c r="H55" s="4"/>
      <c r="I55" s="4"/>
      <c r="J55" s="4"/>
    </row>
    <row r="56" spans="1:10" ht="15.75">
      <c r="A56" s="20"/>
      <c r="B56" s="14" t="s">
        <v>81</v>
      </c>
      <c r="C56" s="21"/>
      <c r="D56" s="31" t="s">
        <v>82</v>
      </c>
      <c r="E56" s="18">
        <f>F56</f>
        <v>1523</v>
      </c>
      <c r="F56" s="18">
        <f>SUM(F57:F58)</f>
        <v>1523</v>
      </c>
      <c r="G56" s="23"/>
      <c r="H56" s="4"/>
      <c r="I56" s="4"/>
      <c r="J56" s="4"/>
    </row>
    <row r="57" spans="1:10" ht="47.25">
      <c r="A57" s="60"/>
      <c r="B57" s="14"/>
      <c r="C57" s="21" t="s">
        <v>83</v>
      </c>
      <c r="D57" s="61" t="s">
        <v>84</v>
      </c>
      <c r="E57" s="23">
        <f>F57</f>
        <v>1478</v>
      </c>
      <c r="F57" s="23">
        <v>1478</v>
      </c>
      <c r="G57" s="23"/>
      <c r="H57" s="4"/>
      <c r="I57" s="4"/>
      <c r="J57" s="4"/>
    </row>
    <row r="58" spans="1:10" ht="47.25">
      <c r="A58" s="60"/>
      <c r="B58" s="25"/>
      <c r="C58" s="21" t="s">
        <v>77</v>
      </c>
      <c r="D58" s="61" t="s">
        <v>84</v>
      </c>
      <c r="E58" s="23">
        <f>F58</f>
        <v>45</v>
      </c>
      <c r="F58" s="23">
        <v>45</v>
      </c>
      <c r="G58" s="23"/>
      <c r="H58" s="4"/>
      <c r="I58" s="4"/>
      <c r="J58" s="4"/>
    </row>
    <row r="59" spans="1:10" ht="15.75">
      <c r="A59" s="20"/>
      <c r="B59" s="53" t="s">
        <v>85</v>
      </c>
      <c r="C59" s="16"/>
      <c r="D59" s="31" t="s">
        <v>86</v>
      </c>
      <c r="E59" s="18">
        <f>+SUM(F59:G59)</f>
        <v>28000</v>
      </c>
      <c r="F59" s="18">
        <f>SUM(F60:F61)</f>
        <v>28000</v>
      </c>
      <c r="G59" s="18" t="s">
        <v>14</v>
      </c>
      <c r="H59" s="4"/>
      <c r="I59" s="4"/>
      <c r="J59" s="4"/>
    </row>
    <row r="60" spans="1:10" ht="47.25">
      <c r="A60" s="20"/>
      <c r="B60" s="32"/>
      <c r="C60" s="21" t="s">
        <v>17</v>
      </c>
      <c r="D60" s="29" t="s">
        <v>18</v>
      </c>
      <c r="E60" s="23">
        <f t="shared" si="3"/>
        <v>22000</v>
      </c>
      <c r="F60" s="23">
        <v>22000</v>
      </c>
      <c r="G60" s="23"/>
      <c r="H60" s="4"/>
      <c r="I60" s="4"/>
      <c r="J60" s="4"/>
    </row>
    <row r="61" spans="1:10" ht="31.5">
      <c r="A61" s="25"/>
      <c r="B61" s="53"/>
      <c r="C61" s="21" t="s">
        <v>87</v>
      </c>
      <c r="D61" s="29" t="s">
        <v>88</v>
      </c>
      <c r="E61" s="23">
        <f t="shared" si="3"/>
        <v>6000</v>
      </c>
      <c r="F61" s="23">
        <v>6000</v>
      </c>
      <c r="G61" s="23"/>
      <c r="H61" s="4"/>
      <c r="I61" s="4"/>
      <c r="J61" s="4"/>
    </row>
    <row r="62" spans="1:10" ht="31.5">
      <c r="A62" s="8" t="s">
        <v>89</v>
      </c>
      <c r="B62" s="9"/>
      <c r="C62" s="9"/>
      <c r="D62" s="30" t="s">
        <v>90</v>
      </c>
      <c r="E62" s="11">
        <f>SUM(F62:G62)</f>
        <v>3129468</v>
      </c>
      <c r="F62" s="11">
        <f>F63</f>
        <v>3029468</v>
      </c>
      <c r="G62" s="11">
        <f>SUM(G63)</f>
        <v>100000</v>
      </c>
      <c r="H62" s="12">
        <f>IF($G63&gt;0,$G63," ")</f>
        <v>100000</v>
      </c>
      <c r="I62" s="4"/>
      <c r="J62" s="4"/>
    </row>
    <row r="63" spans="1:10" ht="15.75">
      <c r="A63" s="14"/>
      <c r="B63" s="59" t="s">
        <v>91</v>
      </c>
      <c r="C63" s="16"/>
      <c r="D63" s="31" t="s">
        <v>92</v>
      </c>
      <c r="E63" s="18">
        <f>SUM(F63:G63)</f>
        <v>3129468</v>
      </c>
      <c r="F63" s="18">
        <f>SUM(F64:F67)</f>
        <v>3029468</v>
      </c>
      <c r="G63" s="18">
        <f>IF((G64+G65+G66+G67)&gt;0,(G64+G65+G66+G67)," ")</f>
        <v>100000</v>
      </c>
      <c r="H63" s="4"/>
      <c r="I63" s="4"/>
      <c r="J63" s="4"/>
    </row>
    <row r="64" spans="1:10" ht="47.25">
      <c r="A64" s="20"/>
      <c r="B64" s="14"/>
      <c r="C64" s="21" t="s">
        <v>17</v>
      </c>
      <c r="D64" s="29" t="s">
        <v>18</v>
      </c>
      <c r="E64" s="23">
        <f aca="true" t="shared" si="4" ref="E64:E131">SUM(F64:G64)</f>
        <v>3028861</v>
      </c>
      <c r="F64" s="23">
        <v>3028861</v>
      </c>
      <c r="G64" s="23"/>
      <c r="H64" s="4"/>
      <c r="I64" s="4"/>
      <c r="J64" s="4"/>
    </row>
    <row r="65" spans="1:10" ht="15.75">
      <c r="A65" s="20"/>
      <c r="B65" s="20"/>
      <c r="C65" s="21" t="s">
        <v>35</v>
      </c>
      <c r="D65" s="29" t="s">
        <v>36</v>
      </c>
      <c r="E65" s="23">
        <f t="shared" si="4"/>
        <v>600</v>
      </c>
      <c r="F65" s="23">
        <v>600</v>
      </c>
      <c r="G65" s="23"/>
      <c r="H65" s="4"/>
      <c r="I65" s="4"/>
      <c r="J65" s="4"/>
    </row>
    <row r="66" spans="1:10" ht="31.5">
      <c r="A66" s="20"/>
      <c r="B66" s="20"/>
      <c r="C66" s="21" t="s">
        <v>21</v>
      </c>
      <c r="D66" s="29" t="s">
        <v>22</v>
      </c>
      <c r="E66" s="23">
        <f t="shared" si="4"/>
        <v>7</v>
      </c>
      <c r="F66" s="23">
        <v>7</v>
      </c>
      <c r="G66" s="23"/>
      <c r="H66" s="4"/>
      <c r="I66" s="4"/>
      <c r="J66" s="4"/>
    </row>
    <row r="67" spans="1:10" ht="47.25">
      <c r="A67" s="20"/>
      <c r="B67" s="20"/>
      <c r="C67" s="32" t="s">
        <v>93</v>
      </c>
      <c r="D67" s="61" t="s">
        <v>94</v>
      </c>
      <c r="E67" s="62">
        <f t="shared" si="4"/>
        <v>100000</v>
      </c>
      <c r="F67" s="62"/>
      <c r="G67" s="62">
        <v>100000</v>
      </c>
      <c r="H67" s="4"/>
      <c r="I67" s="4"/>
      <c r="J67" s="4"/>
    </row>
    <row r="68" spans="1:10" ht="47.25">
      <c r="A68" s="8" t="s">
        <v>95</v>
      </c>
      <c r="B68" s="9"/>
      <c r="C68" s="9"/>
      <c r="D68" s="30" t="s">
        <v>96</v>
      </c>
      <c r="E68" s="11">
        <f>SUM(F68:G68)</f>
        <v>9445478</v>
      </c>
      <c r="F68" s="11">
        <f>F69+F72</f>
        <v>9445478</v>
      </c>
      <c r="G68" s="11" t="s">
        <v>14</v>
      </c>
      <c r="H68" s="63" t="e">
        <f>IF(($G69+$G72)&gt;0,($G69+$G72)," ")</f>
        <v>#VALUE!</v>
      </c>
      <c r="I68" s="13"/>
      <c r="J68" s="13"/>
    </row>
    <row r="69" spans="1:10" ht="31.5">
      <c r="A69" s="14"/>
      <c r="B69" s="59" t="s">
        <v>97</v>
      </c>
      <c r="C69" s="16"/>
      <c r="D69" s="31" t="s">
        <v>98</v>
      </c>
      <c r="E69" s="18">
        <f>SUM(F69:G69)</f>
        <v>1988946</v>
      </c>
      <c r="F69" s="18">
        <f>F70+F71</f>
        <v>1988946</v>
      </c>
      <c r="G69" s="18" t="str">
        <f>IF((G70+G71)&gt;0,(G70+G71)," ")</f>
        <v> </v>
      </c>
      <c r="H69" s="4"/>
      <c r="I69" s="4"/>
      <c r="J69" s="4"/>
    </row>
    <row r="70" spans="1:10" ht="15.75">
      <c r="A70" s="20"/>
      <c r="B70" s="32"/>
      <c r="C70" s="21" t="s">
        <v>99</v>
      </c>
      <c r="D70" s="29" t="s">
        <v>100</v>
      </c>
      <c r="E70" s="23">
        <f t="shared" si="4"/>
        <v>1868012</v>
      </c>
      <c r="F70" s="23">
        <v>1868012</v>
      </c>
      <c r="G70" s="23"/>
      <c r="H70" s="4"/>
      <c r="I70" s="4"/>
      <c r="J70" s="4"/>
    </row>
    <row r="71" spans="1:10" ht="31.5">
      <c r="A71" s="20"/>
      <c r="B71" s="53"/>
      <c r="C71" s="21" t="s">
        <v>101</v>
      </c>
      <c r="D71" s="29" t="s">
        <v>102</v>
      </c>
      <c r="E71" s="23">
        <f t="shared" si="4"/>
        <v>120934</v>
      </c>
      <c r="F71" s="23">
        <v>120934</v>
      </c>
      <c r="G71" s="23"/>
      <c r="H71" s="4"/>
      <c r="I71" s="4"/>
      <c r="J71" s="4"/>
    </row>
    <row r="72" spans="1:10" ht="15.75">
      <c r="A72" s="20"/>
      <c r="B72" s="59" t="s">
        <v>103</v>
      </c>
      <c r="C72" s="16"/>
      <c r="D72" s="31" t="s">
        <v>104</v>
      </c>
      <c r="E72" s="18">
        <f>SUM(F72:G72)</f>
        <v>7456532</v>
      </c>
      <c r="F72" s="18">
        <f>SUM(F73:F74)</f>
        <v>7456532</v>
      </c>
      <c r="G72" s="18" t="str">
        <f>IF((G73+G74)&gt;0,(G73+G74)," ")</f>
        <v> </v>
      </c>
      <c r="H72" s="4"/>
      <c r="I72" s="4"/>
      <c r="J72" s="4"/>
    </row>
    <row r="73" spans="1:10" ht="15.75">
      <c r="A73" s="20"/>
      <c r="B73" s="32"/>
      <c r="C73" s="21" t="s">
        <v>105</v>
      </c>
      <c r="D73" s="29" t="s">
        <v>106</v>
      </c>
      <c r="E73" s="23">
        <f t="shared" si="4"/>
        <v>7306532</v>
      </c>
      <c r="F73" s="23">
        <v>7306532</v>
      </c>
      <c r="G73" s="23"/>
      <c r="H73" s="4"/>
      <c r="I73" s="4"/>
      <c r="J73" s="4"/>
    </row>
    <row r="74" spans="1:10" ht="15.75">
      <c r="A74" s="25"/>
      <c r="B74" s="53"/>
      <c r="C74" s="21" t="s">
        <v>107</v>
      </c>
      <c r="D74" s="29" t="s">
        <v>108</v>
      </c>
      <c r="E74" s="23">
        <f t="shared" si="4"/>
        <v>150000</v>
      </c>
      <c r="F74" s="23">
        <v>150000</v>
      </c>
      <c r="G74" s="23"/>
      <c r="H74" s="4"/>
      <c r="I74" s="4"/>
      <c r="J74" s="4"/>
    </row>
    <row r="75" spans="1:10" ht="15.75">
      <c r="A75" s="9" t="s">
        <v>109</v>
      </c>
      <c r="B75" s="9"/>
      <c r="C75" s="9"/>
      <c r="D75" s="30" t="s">
        <v>110</v>
      </c>
      <c r="E75" s="11">
        <f>SUM(F75:G75)</f>
        <v>38522250</v>
      </c>
      <c r="F75" s="11">
        <f>F76+F78+F80+F82</f>
        <v>38522250</v>
      </c>
      <c r="G75" s="11" t="s">
        <v>14</v>
      </c>
      <c r="H75" s="12" t="e">
        <f>IF(($G76+$G78+$G80+$G82)&gt;0,($G76+$G78+$G80+$G82)," ")</f>
        <v>#VALUE!</v>
      </c>
      <c r="I75" s="4"/>
      <c r="J75" s="4"/>
    </row>
    <row r="76" spans="1:10" ht="14.25">
      <c r="A76" s="38"/>
      <c r="B76" s="38" t="s">
        <v>111</v>
      </c>
      <c r="C76" s="64"/>
      <c r="D76" s="65" t="s">
        <v>112</v>
      </c>
      <c r="E76" s="66">
        <f t="shared" si="4"/>
        <v>31330891</v>
      </c>
      <c r="F76" s="66">
        <f>F77</f>
        <v>31330891</v>
      </c>
      <c r="G76" s="66" t="str">
        <f>IF(G77&gt;0,G77," ")</f>
        <v> </v>
      </c>
      <c r="H76" s="4"/>
      <c r="I76" s="4"/>
      <c r="J76" s="4"/>
    </row>
    <row r="77" spans="1:10" ht="15.75">
      <c r="A77" s="39"/>
      <c r="B77" s="64"/>
      <c r="C77" s="64" t="s">
        <v>113</v>
      </c>
      <c r="D77" s="29" t="s">
        <v>114</v>
      </c>
      <c r="E77" s="67">
        <f t="shared" si="4"/>
        <v>31330891</v>
      </c>
      <c r="F77" s="67">
        <v>31330891</v>
      </c>
      <c r="G77" s="67"/>
      <c r="H77" s="4"/>
      <c r="I77" s="4"/>
      <c r="J77" s="4"/>
    </row>
    <row r="78" spans="1:10" ht="14.25">
      <c r="A78" s="39"/>
      <c r="B78" s="64" t="s">
        <v>115</v>
      </c>
      <c r="C78" s="64"/>
      <c r="D78" s="65" t="s">
        <v>116</v>
      </c>
      <c r="E78" s="66">
        <f t="shared" si="4"/>
        <v>5482074</v>
      </c>
      <c r="F78" s="66">
        <f>F79</f>
        <v>5482074</v>
      </c>
      <c r="G78" s="66" t="str">
        <f>IF(G79&gt;0,G79," ")</f>
        <v> </v>
      </c>
      <c r="H78" s="4"/>
      <c r="I78" s="4"/>
      <c r="J78" s="4"/>
    </row>
    <row r="79" spans="1:10" ht="15.75">
      <c r="A79" s="39"/>
      <c r="B79" s="64"/>
      <c r="C79" s="64" t="s">
        <v>113</v>
      </c>
      <c r="D79" s="29" t="s">
        <v>114</v>
      </c>
      <c r="E79" s="67">
        <f t="shared" si="4"/>
        <v>5482074</v>
      </c>
      <c r="F79" s="67">
        <v>5482074</v>
      </c>
      <c r="G79" s="67"/>
      <c r="H79" s="4"/>
      <c r="I79" s="4"/>
      <c r="J79" s="4"/>
    </row>
    <row r="80" spans="1:10" ht="14.25">
      <c r="A80" s="39"/>
      <c r="B80" s="64" t="s">
        <v>117</v>
      </c>
      <c r="C80" s="64"/>
      <c r="D80" s="65" t="s">
        <v>118</v>
      </c>
      <c r="E80" s="66">
        <f t="shared" si="4"/>
        <v>162871</v>
      </c>
      <c r="F80" s="66">
        <f>F81</f>
        <v>162871</v>
      </c>
      <c r="G80" s="66" t="str">
        <f>IF(G81&gt;0,G81," ")</f>
        <v> </v>
      </c>
      <c r="H80" s="4"/>
      <c r="I80" s="4"/>
      <c r="J80" s="4"/>
    </row>
    <row r="81" spans="1:10" ht="15.75">
      <c r="A81" s="39"/>
      <c r="B81" s="64"/>
      <c r="C81" s="64" t="s">
        <v>119</v>
      </c>
      <c r="D81" s="29" t="s">
        <v>120</v>
      </c>
      <c r="E81" s="67">
        <f t="shared" si="4"/>
        <v>162871</v>
      </c>
      <c r="F81" s="67">
        <v>162871</v>
      </c>
      <c r="G81" s="67"/>
      <c r="H81" s="4"/>
      <c r="I81" s="4"/>
      <c r="J81" s="4"/>
    </row>
    <row r="82" spans="1:10" ht="14.25">
      <c r="A82" s="39"/>
      <c r="B82" s="64" t="s">
        <v>121</v>
      </c>
      <c r="C82" s="64"/>
      <c r="D82" s="65" t="s">
        <v>122</v>
      </c>
      <c r="E82" s="66">
        <f t="shared" si="4"/>
        <v>1546414</v>
      </c>
      <c r="F82" s="66">
        <f>F83</f>
        <v>1546414</v>
      </c>
      <c r="G82" s="66" t="str">
        <f>IF(G83&gt;0,G83," ")</f>
        <v> </v>
      </c>
      <c r="H82" s="4"/>
      <c r="I82" s="4"/>
      <c r="J82" s="4"/>
    </row>
    <row r="83" spans="1:10" ht="15.75">
      <c r="A83" s="40"/>
      <c r="B83" s="64"/>
      <c r="C83" s="64" t="s">
        <v>113</v>
      </c>
      <c r="D83" s="29" t="s">
        <v>114</v>
      </c>
      <c r="E83" s="67">
        <f t="shared" si="4"/>
        <v>1546414</v>
      </c>
      <c r="F83" s="67">
        <v>1546414</v>
      </c>
      <c r="G83" s="67"/>
      <c r="H83" s="4"/>
      <c r="I83" s="4"/>
      <c r="J83" s="4"/>
    </row>
    <row r="84" spans="1:10" ht="15.75">
      <c r="A84" s="8" t="s">
        <v>123</v>
      </c>
      <c r="B84" s="9"/>
      <c r="C84" s="9"/>
      <c r="D84" s="30" t="s">
        <v>124</v>
      </c>
      <c r="E84" s="11">
        <f>SUM(F84:G84)</f>
        <v>784451</v>
      </c>
      <c r="F84" s="11">
        <f>F85+F87+F90+F92+F95</f>
        <v>784451</v>
      </c>
      <c r="G84" s="11" t="s">
        <v>14</v>
      </c>
      <c r="H84" s="12" t="e">
        <f>IF(($G85+#REF!+$G87+$G90+$G92)&gt;0,($G85+#REF!+$G87+$G90+$G92)," ")</f>
        <v>#VALUE!</v>
      </c>
      <c r="I84" s="4"/>
      <c r="J84" s="4"/>
    </row>
    <row r="85" spans="1:10" ht="15.75">
      <c r="A85" s="14"/>
      <c r="B85" s="55" t="s">
        <v>125</v>
      </c>
      <c r="C85" s="16"/>
      <c r="D85" s="31" t="s">
        <v>126</v>
      </c>
      <c r="E85" s="18">
        <f t="shared" si="4"/>
        <v>71445</v>
      </c>
      <c r="F85" s="18">
        <f>SUM(F86:F86)</f>
        <v>71445</v>
      </c>
      <c r="G85" s="18" t="str">
        <f>IF((G86)&gt;0,(G86)," ")</f>
        <v> </v>
      </c>
      <c r="H85" s="4"/>
      <c r="I85" s="4"/>
      <c r="J85" s="4"/>
    </row>
    <row r="86" spans="1:10" ht="15.75">
      <c r="A86" s="20"/>
      <c r="B86" s="32"/>
      <c r="C86" s="16" t="s">
        <v>35</v>
      </c>
      <c r="D86" s="29" t="s">
        <v>36</v>
      </c>
      <c r="E86" s="23">
        <f t="shared" si="4"/>
        <v>71445</v>
      </c>
      <c r="F86" s="23">
        <v>71445</v>
      </c>
      <c r="G86" s="23"/>
      <c r="H86" s="4"/>
      <c r="I86" s="4"/>
      <c r="J86" s="4"/>
    </row>
    <row r="87" spans="1:10" ht="15.75">
      <c r="A87" s="20"/>
      <c r="B87" s="16" t="s">
        <v>127</v>
      </c>
      <c r="C87" s="25"/>
      <c r="D87" s="26" t="s">
        <v>128</v>
      </c>
      <c r="E87" s="27">
        <f t="shared" si="4"/>
        <v>294451</v>
      </c>
      <c r="F87" s="27">
        <f>SUM(F88:F89)</f>
        <v>294451</v>
      </c>
      <c r="G87" s="27" t="str">
        <f>IF((G88+G89)&gt;0,(G88+G89)," ")</f>
        <v> </v>
      </c>
      <c r="H87" s="4"/>
      <c r="I87" s="4"/>
      <c r="J87" s="4"/>
    </row>
    <row r="88" spans="1:10" ht="15.75">
      <c r="A88" s="20"/>
      <c r="B88" s="32"/>
      <c r="C88" s="16" t="s">
        <v>35</v>
      </c>
      <c r="D88" s="29" t="s">
        <v>36</v>
      </c>
      <c r="E88" s="23">
        <f t="shared" si="4"/>
        <v>231112</v>
      </c>
      <c r="F88" s="23">
        <v>231112</v>
      </c>
      <c r="G88" s="23"/>
      <c r="H88" s="4"/>
      <c r="I88" s="4"/>
      <c r="J88" s="4"/>
    </row>
    <row r="89" spans="1:10" ht="31.5">
      <c r="A89" s="20"/>
      <c r="B89" s="24"/>
      <c r="C89" s="16" t="s">
        <v>129</v>
      </c>
      <c r="D89" s="29" t="s">
        <v>130</v>
      </c>
      <c r="E89" s="23">
        <f t="shared" si="4"/>
        <v>63339</v>
      </c>
      <c r="F89" s="23">
        <v>63339</v>
      </c>
      <c r="G89" s="23"/>
      <c r="H89" s="4"/>
      <c r="I89" s="4"/>
      <c r="J89" s="4"/>
    </row>
    <row r="90" spans="1:10" ht="31.5">
      <c r="A90" s="20"/>
      <c r="B90" s="16" t="s">
        <v>131</v>
      </c>
      <c r="C90" s="16"/>
      <c r="D90" s="31" t="s">
        <v>132</v>
      </c>
      <c r="E90" s="18">
        <f t="shared" si="4"/>
        <v>235307</v>
      </c>
      <c r="F90" s="18">
        <f>F91</f>
        <v>235307</v>
      </c>
      <c r="G90" s="18" t="str">
        <f>IF(G91&gt;0,G91," ")</f>
        <v> </v>
      </c>
      <c r="H90" s="4"/>
      <c r="I90" s="4"/>
      <c r="J90" s="4"/>
    </row>
    <row r="91" spans="1:10" ht="15.75">
      <c r="A91" s="20"/>
      <c r="B91" s="21"/>
      <c r="C91" s="16" t="s">
        <v>35</v>
      </c>
      <c r="D91" s="29" t="s">
        <v>36</v>
      </c>
      <c r="E91" s="23">
        <f t="shared" si="4"/>
        <v>235307</v>
      </c>
      <c r="F91" s="23">
        <v>235307</v>
      </c>
      <c r="G91" s="23"/>
      <c r="H91" s="4"/>
      <c r="I91" s="4"/>
      <c r="J91" s="4"/>
    </row>
    <row r="92" spans="1:10" ht="15.75">
      <c r="A92" s="20"/>
      <c r="B92" s="59" t="s">
        <v>133</v>
      </c>
      <c r="C92" s="16"/>
      <c r="D92" s="31" t="s">
        <v>134</v>
      </c>
      <c r="E92" s="18">
        <f t="shared" si="4"/>
        <v>183130</v>
      </c>
      <c r="F92" s="18">
        <f>F93</f>
        <v>183130</v>
      </c>
      <c r="G92" s="18" t="str">
        <f>IF(G93&gt;0,G93," ")</f>
        <v> </v>
      </c>
      <c r="H92" s="4"/>
      <c r="I92" s="4"/>
      <c r="J92" s="4"/>
    </row>
    <row r="93" spans="1:10" ht="15.75">
      <c r="A93" s="25"/>
      <c r="B93" s="21"/>
      <c r="C93" s="16" t="s">
        <v>135</v>
      </c>
      <c r="D93" s="29" t="s">
        <v>136</v>
      </c>
      <c r="E93" s="23">
        <f t="shared" si="4"/>
        <v>183130</v>
      </c>
      <c r="F93" s="23">
        <v>183130</v>
      </c>
      <c r="G93" s="23"/>
      <c r="H93" s="4"/>
      <c r="I93" s="4"/>
      <c r="J93" s="4"/>
    </row>
    <row r="94" spans="1:10" ht="14.25">
      <c r="A94" s="68" t="s">
        <v>69</v>
      </c>
      <c r="B94" s="69" t="s">
        <v>70</v>
      </c>
      <c r="C94" s="69" t="s">
        <v>71</v>
      </c>
      <c r="D94" s="68" t="s">
        <v>72</v>
      </c>
      <c r="E94" s="70">
        <v>5</v>
      </c>
      <c r="F94" s="70">
        <v>6</v>
      </c>
      <c r="G94" s="70">
        <v>7</v>
      </c>
      <c r="H94" s="4"/>
      <c r="I94" s="4"/>
      <c r="J94" s="4"/>
    </row>
    <row r="95" spans="1:10" ht="15.75">
      <c r="A95" s="20"/>
      <c r="B95" s="16" t="s">
        <v>137</v>
      </c>
      <c r="C95" s="21"/>
      <c r="D95" s="31" t="s">
        <v>138</v>
      </c>
      <c r="E95" s="18">
        <f>F95</f>
        <v>118</v>
      </c>
      <c r="F95" s="18">
        <f>SUM(F96:F97)</f>
        <v>118</v>
      </c>
      <c r="G95" s="23"/>
      <c r="H95" s="4"/>
      <c r="I95" s="4"/>
      <c r="J95" s="4"/>
    </row>
    <row r="96" spans="1:10" ht="47.25">
      <c r="A96" s="20"/>
      <c r="B96" s="20"/>
      <c r="C96" s="21" t="s">
        <v>139</v>
      </c>
      <c r="D96" s="29" t="s">
        <v>140</v>
      </c>
      <c r="E96" s="23">
        <f>F96</f>
        <v>2</v>
      </c>
      <c r="F96" s="23">
        <v>2</v>
      </c>
      <c r="G96" s="23"/>
      <c r="H96" s="4"/>
      <c r="I96" s="4"/>
      <c r="J96" s="4"/>
    </row>
    <row r="97" spans="1:10" ht="47.25">
      <c r="A97" s="25"/>
      <c r="B97" s="25"/>
      <c r="C97" s="21" t="s">
        <v>41</v>
      </c>
      <c r="D97" s="29" t="s">
        <v>42</v>
      </c>
      <c r="E97" s="23">
        <f>F97</f>
        <v>116</v>
      </c>
      <c r="F97" s="23">
        <v>116</v>
      </c>
      <c r="G97" s="23"/>
      <c r="H97" s="4"/>
      <c r="I97" s="4"/>
      <c r="J97" s="4"/>
    </row>
    <row r="98" spans="1:10" ht="15.75">
      <c r="A98" s="9" t="s">
        <v>141</v>
      </c>
      <c r="B98" s="9"/>
      <c r="C98" s="9"/>
      <c r="D98" s="30" t="s">
        <v>142</v>
      </c>
      <c r="E98" s="11">
        <f>SUM(F98:G98)</f>
        <v>2594452</v>
      </c>
      <c r="F98" s="11">
        <f>F99</f>
        <v>2594452</v>
      </c>
      <c r="G98" s="11" t="s">
        <v>14</v>
      </c>
      <c r="H98" s="12" t="str">
        <f>IF($G99&gt;0,$G99," ")</f>
        <v> </v>
      </c>
      <c r="I98" s="4"/>
      <c r="J98" s="4"/>
    </row>
    <row r="99" spans="1:10" ht="31.5">
      <c r="A99" s="14"/>
      <c r="B99" s="16" t="s">
        <v>143</v>
      </c>
      <c r="C99" s="16"/>
      <c r="D99" s="31" t="s">
        <v>144</v>
      </c>
      <c r="E99" s="18">
        <f t="shared" si="4"/>
        <v>2594452</v>
      </c>
      <c r="F99" s="18">
        <f>F100</f>
        <v>2594452</v>
      </c>
      <c r="G99" s="18" t="str">
        <f>IF(G100&gt;0,G100," ")</f>
        <v> </v>
      </c>
      <c r="H99" s="4"/>
      <c r="I99" s="4"/>
      <c r="J99" s="4"/>
    </row>
    <row r="100" spans="1:10" ht="47.25">
      <c r="A100" s="25"/>
      <c r="B100" s="16"/>
      <c r="C100" s="16" t="s">
        <v>17</v>
      </c>
      <c r="D100" s="29" t="s">
        <v>18</v>
      </c>
      <c r="E100" s="23">
        <f t="shared" si="4"/>
        <v>2594452</v>
      </c>
      <c r="F100" s="23">
        <v>2594452</v>
      </c>
      <c r="G100" s="23"/>
      <c r="H100" s="4"/>
      <c r="I100" s="4"/>
      <c r="J100" s="4"/>
    </row>
    <row r="101" spans="1:10" ht="15.75">
      <c r="A101" s="9" t="s">
        <v>145</v>
      </c>
      <c r="B101" s="9"/>
      <c r="C101" s="9"/>
      <c r="D101" s="30" t="s">
        <v>146</v>
      </c>
      <c r="E101" s="11">
        <f>SUM(F101:G101)</f>
        <v>3731079</v>
      </c>
      <c r="F101" s="11">
        <f>F102+F106+F111+F116+F118+F114</f>
        <v>3731079</v>
      </c>
      <c r="G101" s="11" t="s">
        <v>14</v>
      </c>
      <c r="H101" s="12" t="e">
        <f>IF(($G102+$G106+$G111+$G116+$G118)&gt;0,($G102+$G106+$G111+$G116+$G118)," ")</f>
        <v>#VALUE!</v>
      </c>
      <c r="I101" s="13"/>
      <c r="J101" s="13"/>
    </row>
    <row r="102" spans="1:10" ht="15.75">
      <c r="A102" s="14"/>
      <c r="B102" s="16" t="s">
        <v>147</v>
      </c>
      <c r="C102" s="16"/>
      <c r="D102" s="31" t="s">
        <v>148</v>
      </c>
      <c r="E102" s="18">
        <f t="shared" si="4"/>
        <v>810776</v>
      </c>
      <c r="F102" s="18">
        <f>SUM(F103:F105)</f>
        <v>810776</v>
      </c>
      <c r="G102" s="18" t="str">
        <f>IF((G104+G105)&gt;0,(G104+G105)," ")</f>
        <v> </v>
      </c>
      <c r="H102" s="4"/>
      <c r="I102" s="4"/>
      <c r="J102" s="4"/>
    </row>
    <row r="103" spans="1:10" ht="15.75">
      <c r="A103" s="60"/>
      <c r="B103" s="20"/>
      <c r="C103" s="21" t="s">
        <v>149</v>
      </c>
      <c r="D103" s="29" t="s">
        <v>150</v>
      </c>
      <c r="E103" s="23">
        <f>F103</f>
        <v>1000</v>
      </c>
      <c r="F103" s="23">
        <v>1000</v>
      </c>
      <c r="G103" s="18"/>
      <c r="H103" s="4"/>
      <c r="I103" s="4"/>
      <c r="J103" s="4"/>
    </row>
    <row r="104" spans="1:10" ht="15.75">
      <c r="A104" s="60"/>
      <c r="B104" s="20"/>
      <c r="C104" s="21" t="s">
        <v>35</v>
      </c>
      <c r="D104" s="29" t="s">
        <v>36</v>
      </c>
      <c r="E104" s="23">
        <f t="shared" si="4"/>
        <v>2100</v>
      </c>
      <c r="F104" s="23">
        <v>2100</v>
      </c>
      <c r="G104" s="23"/>
      <c r="H104" s="4"/>
      <c r="I104" s="4"/>
      <c r="J104" s="4"/>
    </row>
    <row r="105" spans="1:10" ht="31.5">
      <c r="A105" s="60"/>
      <c r="B105" s="25"/>
      <c r="C105" s="21" t="s">
        <v>151</v>
      </c>
      <c r="D105" s="29" t="s">
        <v>152</v>
      </c>
      <c r="E105" s="23">
        <f t="shared" si="4"/>
        <v>807676</v>
      </c>
      <c r="F105" s="23">
        <v>807676</v>
      </c>
      <c r="G105" s="23"/>
      <c r="H105" s="4"/>
      <c r="I105" s="4"/>
      <c r="J105" s="4"/>
    </row>
    <row r="106" spans="1:10" ht="15.75">
      <c r="A106" s="20"/>
      <c r="B106" s="59" t="s">
        <v>153</v>
      </c>
      <c r="C106" s="16"/>
      <c r="D106" s="31" t="s">
        <v>154</v>
      </c>
      <c r="E106" s="18">
        <f t="shared" si="4"/>
        <v>2101476</v>
      </c>
      <c r="F106" s="18">
        <f>SUM(F107:F110)</f>
        <v>2101476</v>
      </c>
      <c r="G106" s="18" t="str">
        <f>IF((G107+G108+G109)&gt;0,(G107+G108+G109)," ")</f>
        <v> </v>
      </c>
      <c r="H106" s="4"/>
      <c r="I106" s="4"/>
      <c r="J106" s="4"/>
    </row>
    <row r="107" spans="1:10" ht="31.5">
      <c r="A107" s="20"/>
      <c r="B107" s="32"/>
      <c r="C107" s="16" t="s">
        <v>155</v>
      </c>
      <c r="D107" s="29" t="s">
        <v>156</v>
      </c>
      <c r="E107" s="23">
        <f t="shared" si="4"/>
        <v>445111</v>
      </c>
      <c r="F107" s="23">
        <v>445111</v>
      </c>
      <c r="G107" s="23"/>
      <c r="H107" s="4"/>
      <c r="I107" s="4"/>
      <c r="J107" s="4"/>
    </row>
    <row r="108" spans="1:10" ht="15.75">
      <c r="A108" s="20"/>
      <c r="B108" s="24"/>
      <c r="C108" s="16" t="s">
        <v>135</v>
      </c>
      <c r="D108" s="29" t="s">
        <v>157</v>
      </c>
      <c r="E108" s="23">
        <f t="shared" si="4"/>
        <v>1636906</v>
      </c>
      <c r="F108" s="23">
        <v>1636906</v>
      </c>
      <c r="G108" s="23"/>
      <c r="H108" s="4"/>
      <c r="I108" s="4"/>
      <c r="J108" s="4"/>
    </row>
    <row r="109" spans="1:10" ht="15.75">
      <c r="A109" s="20"/>
      <c r="B109" s="20"/>
      <c r="C109" s="16" t="s">
        <v>35</v>
      </c>
      <c r="D109" s="29" t="s">
        <v>36</v>
      </c>
      <c r="E109" s="23">
        <f t="shared" si="4"/>
        <v>9459</v>
      </c>
      <c r="F109" s="23">
        <v>9459</v>
      </c>
      <c r="G109" s="23"/>
      <c r="H109" s="4"/>
      <c r="I109" s="4"/>
      <c r="J109" s="4"/>
    </row>
    <row r="110" spans="1:10" ht="31.5">
      <c r="A110" s="20"/>
      <c r="B110" s="20"/>
      <c r="C110" s="25" t="s">
        <v>158</v>
      </c>
      <c r="D110" s="71" t="s">
        <v>159</v>
      </c>
      <c r="E110" s="28">
        <f t="shared" si="4"/>
        <v>10000</v>
      </c>
      <c r="F110" s="28">
        <v>10000</v>
      </c>
      <c r="G110" s="28"/>
      <c r="H110" s="4"/>
      <c r="I110" s="4"/>
      <c r="J110" s="4"/>
    </row>
    <row r="111" spans="1:10" ht="15.75">
      <c r="A111" s="20"/>
      <c r="B111" s="16" t="s">
        <v>160</v>
      </c>
      <c r="C111" s="25"/>
      <c r="D111" s="26" t="s">
        <v>161</v>
      </c>
      <c r="E111" s="27">
        <f t="shared" si="4"/>
        <v>810377</v>
      </c>
      <c r="F111" s="27">
        <f>SUM(F112:F113)</f>
        <v>810377</v>
      </c>
      <c r="G111" s="27" t="str">
        <f>IF(G113&gt;0,G113," ")</f>
        <v> </v>
      </c>
      <c r="H111" s="4"/>
      <c r="I111" s="4"/>
      <c r="J111" s="4"/>
    </row>
    <row r="112" spans="1:10" ht="15.75">
      <c r="A112" s="20"/>
      <c r="B112" s="20"/>
      <c r="C112" s="53" t="s">
        <v>35</v>
      </c>
      <c r="D112" s="71" t="s">
        <v>36</v>
      </c>
      <c r="E112" s="28">
        <f>F112</f>
        <v>10505</v>
      </c>
      <c r="F112" s="28">
        <v>10505</v>
      </c>
      <c r="G112" s="27"/>
      <c r="H112" s="4"/>
      <c r="I112" s="4"/>
      <c r="J112" s="4"/>
    </row>
    <row r="113" spans="1:10" ht="31.5">
      <c r="A113" s="20"/>
      <c r="B113" s="20"/>
      <c r="C113" s="21" t="s">
        <v>151</v>
      </c>
      <c r="D113" s="29" t="s">
        <v>152</v>
      </c>
      <c r="E113" s="23">
        <f t="shared" si="4"/>
        <v>799872</v>
      </c>
      <c r="F113" s="23">
        <v>799872</v>
      </c>
      <c r="G113" s="23"/>
      <c r="H113" s="4"/>
      <c r="I113" s="4"/>
      <c r="J113" s="4"/>
    </row>
    <row r="114" spans="1:10" ht="15.75">
      <c r="A114" s="20"/>
      <c r="B114" s="16" t="s">
        <v>162</v>
      </c>
      <c r="C114" s="21"/>
      <c r="D114" s="31" t="s">
        <v>215</v>
      </c>
      <c r="E114" s="18">
        <f>F114</f>
        <v>7800</v>
      </c>
      <c r="F114" s="18">
        <f>SUM(F115)</f>
        <v>7800</v>
      </c>
      <c r="G114" s="23"/>
      <c r="H114" s="4"/>
      <c r="I114" s="4"/>
      <c r="J114" s="4"/>
    </row>
    <row r="115" spans="1:10" ht="47.25">
      <c r="A115" s="20"/>
      <c r="B115" s="16"/>
      <c r="C115" s="21" t="s">
        <v>17</v>
      </c>
      <c r="D115" s="29" t="s">
        <v>18</v>
      </c>
      <c r="E115" s="23">
        <f>F115</f>
        <v>7800</v>
      </c>
      <c r="F115" s="23">
        <v>7800</v>
      </c>
      <c r="G115" s="23"/>
      <c r="H115" s="4"/>
      <c r="I115" s="4"/>
      <c r="J115" s="4"/>
    </row>
    <row r="116" spans="1:10" ht="15.75">
      <c r="A116" s="20"/>
      <c r="B116" s="16" t="s">
        <v>163</v>
      </c>
      <c r="C116" s="16"/>
      <c r="D116" s="31" t="s">
        <v>164</v>
      </c>
      <c r="E116" s="18">
        <f t="shared" si="4"/>
        <v>150</v>
      </c>
      <c r="F116" s="18">
        <f>SUM(F117:F117)</f>
        <v>150</v>
      </c>
      <c r="G116" s="18" t="str">
        <f>IF(G117&gt;0,G117," ")</f>
        <v> </v>
      </c>
      <c r="H116" s="4"/>
      <c r="I116" s="4"/>
      <c r="J116" s="4"/>
    </row>
    <row r="117" spans="1:10" ht="15.75">
      <c r="A117" s="20"/>
      <c r="B117" s="32"/>
      <c r="C117" s="21" t="s">
        <v>35</v>
      </c>
      <c r="D117" s="29" t="s">
        <v>36</v>
      </c>
      <c r="E117" s="23">
        <f t="shared" si="4"/>
        <v>150</v>
      </c>
      <c r="F117" s="23">
        <v>150</v>
      </c>
      <c r="G117" s="23"/>
      <c r="H117" s="4"/>
      <c r="I117" s="4"/>
      <c r="J117" s="4"/>
    </row>
    <row r="118" spans="1:10" ht="31.5">
      <c r="A118" s="20"/>
      <c r="B118" s="16" t="s">
        <v>165</v>
      </c>
      <c r="C118" s="16"/>
      <c r="D118" s="31" t="s">
        <v>166</v>
      </c>
      <c r="E118" s="18">
        <f t="shared" si="4"/>
        <v>500</v>
      </c>
      <c r="F118" s="18">
        <f>F119</f>
        <v>500</v>
      </c>
      <c r="G118" s="18" t="str">
        <f>IF(G119&gt;0,G119," ")</f>
        <v> </v>
      </c>
      <c r="H118" s="4"/>
      <c r="I118" s="4"/>
      <c r="J118" s="4"/>
    </row>
    <row r="119" spans="1:10" ht="15.75">
      <c r="A119" s="20"/>
      <c r="B119" s="32"/>
      <c r="C119" s="16" t="s">
        <v>135</v>
      </c>
      <c r="D119" s="29" t="s">
        <v>136</v>
      </c>
      <c r="E119" s="23">
        <f t="shared" si="4"/>
        <v>500</v>
      </c>
      <c r="F119" s="23">
        <v>500</v>
      </c>
      <c r="G119" s="23"/>
      <c r="H119" s="4"/>
      <c r="I119" s="4"/>
      <c r="J119" s="4"/>
    </row>
    <row r="120" spans="1:10" ht="15.75">
      <c r="A120" s="9" t="s">
        <v>167</v>
      </c>
      <c r="B120" s="9"/>
      <c r="C120" s="72"/>
      <c r="D120" s="30" t="s">
        <v>168</v>
      </c>
      <c r="E120" s="11">
        <f>SUM(F120:G120)</f>
        <v>1008970</v>
      </c>
      <c r="F120" s="11">
        <f>F121+F123+F125+F127+F129</f>
        <v>1008970</v>
      </c>
      <c r="G120" s="73" t="s">
        <v>14</v>
      </c>
      <c r="H120" s="63" t="e">
        <f>IF(($G121+$G123+$G125+$G127+$G129)&gt;0,($G121+$G123+$G125+$G127+$G129)," ")</f>
        <v>#VALUE!</v>
      </c>
      <c r="I120" s="4"/>
      <c r="J120" s="4"/>
    </row>
    <row r="121" spans="1:10" ht="15.75">
      <c r="A121" s="14"/>
      <c r="B121" s="16" t="s">
        <v>169</v>
      </c>
      <c r="C121" s="16"/>
      <c r="D121" s="31" t="s">
        <v>170</v>
      </c>
      <c r="E121" s="18">
        <f t="shared" si="4"/>
        <v>158286</v>
      </c>
      <c r="F121" s="18">
        <f>SUM(F122:F122)</f>
        <v>158286</v>
      </c>
      <c r="G121" s="18" t="str">
        <f>IF((G122)&gt;0,(G122)," ")</f>
        <v> </v>
      </c>
      <c r="H121" s="4"/>
      <c r="I121" s="4"/>
      <c r="J121" s="4"/>
    </row>
    <row r="122" spans="1:10" ht="47.25">
      <c r="A122" s="20"/>
      <c r="B122" s="53"/>
      <c r="C122" s="16" t="s">
        <v>17</v>
      </c>
      <c r="D122" s="29" t="s">
        <v>18</v>
      </c>
      <c r="E122" s="23">
        <f t="shared" si="4"/>
        <v>158286</v>
      </c>
      <c r="F122" s="23">
        <v>158286</v>
      </c>
      <c r="G122" s="23"/>
      <c r="H122" s="4"/>
      <c r="I122" s="4"/>
      <c r="J122" s="4"/>
    </row>
    <row r="123" spans="1:10" ht="15.75">
      <c r="A123" s="20"/>
      <c r="B123" s="59" t="s">
        <v>171</v>
      </c>
      <c r="C123" s="16"/>
      <c r="D123" s="31" t="s">
        <v>172</v>
      </c>
      <c r="E123" s="18">
        <f t="shared" si="4"/>
        <v>261800</v>
      </c>
      <c r="F123" s="18">
        <f>F124</f>
        <v>261800</v>
      </c>
      <c r="G123" s="18" t="str">
        <f>IF(G124&gt;0,G124," ")</f>
        <v> </v>
      </c>
      <c r="H123" s="4"/>
      <c r="I123" s="4"/>
      <c r="J123" s="4"/>
    </row>
    <row r="124" spans="1:10" ht="47.25">
      <c r="A124" s="20"/>
      <c r="B124" s="21"/>
      <c r="C124" s="16" t="s">
        <v>173</v>
      </c>
      <c r="D124" s="29" t="s">
        <v>174</v>
      </c>
      <c r="E124" s="23">
        <f t="shared" si="4"/>
        <v>261800</v>
      </c>
      <c r="F124" s="23">
        <v>261800</v>
      </c>
      <c r="G124" s="23"/>
      <c r="H124" s="4"/>
      <c r="I124" s="4"/>
      <c r="J124" s="4"/>
    </row>
    <row r="125" spans="1:10" ht="15.75">
      <c r="A125" s="20"/>
      <c r="B125" s="59" t="s">
        <v>175</v>
      </c>
      <c r="C125" s="16"/>
      <c r="D125" s="31" t="s">
        <v>176</v>
      </c>
      <c r="E125" s="18">
        <f t="shared" si="4"/>
        <v>30000</v>
      </c>
      <c r="F125" s="18">
        <f>F126</f>
        <v>30000</v>
      </c>
      <c r="G125" s="18" t="str">
        <f>IF(G126&gt;0,G126," ")</f>
        <v> </v>
      </c>
      <c r="H125" s="4"/>
      <c r="I125" s="4"/>
      <c r="J125" s="4"/>
    </row>
    <row r="126" spans="1:10" ht="15.75">
      <c r="A126" s="20"/>
      <c r="B126" s="21"/>
      <c r="C126" s="16" t="s">
        <v>35</v>
      </c>
      <c r="D126" s="29" t="s">
        <v>36</v>
      </c>
      <c r="E126" s="23">
        <f t="shared" si="4"/>
        <v>30000</v>
      </c>
      <c r="F126" s="23">
        <v>30000</v>
      </c>
      <c r="G126" s="23"/>
      <c r="H126" s="4"/>
      <c r="I126" s="4"/>
      <c r="J126" s="4"/>
    </row>
    <row r="127" spans="1:10" ht="15.75">
      <c r="A127" s="20"/>
      <c r="B127" s="59" t="s">
        <v>177</v>
      </c>
      <c r="C127" s="16"/>
      <c r="D127" s="31" t="s">
        <v>178</v>
      </c>
      <c r="E127" s="18">
        <f t="shared" si="4"/>
        <v>516</v>
      </c>
      <c r="F127" s="18">
        <f>F128</f>
        <v>516</v>
      </c>
      <c r="G127" s="18" t="str">
        <f>IF(G128&gt;0,G128," ")</f>
        <v> </v>
      </c>
      <c r="H127" s="4"/>
      <c r="I127" s="4"/>
      <c r="J127" s="4"/>
    </row>
    <row r="128" spans="1:10" ht="15.75">
      <c r="A128" s="20"/>
      <c r="B128" s="21"/>
      <c r="C128" s="16" t="s">
        <v>35</v>
      </c>
      <c r="D128" s="29" t="s">
        <v>36</v>
      </c>
      <c r="E128" s="23">
        <f t="shared" si="4"/>
        <v>516</v>
      </c>
      <c r="F128" s="23">
        <v>516</v>
      </c>
      <c r="G128" s="23"/>
      <c r="H128" s="4"/>
      <c r="I128" s="4"/>
      <c r="J128" s="4"/>
    </row>
    <row r="129" spans="1:10" ht="15.75">
      <c r="A129" s="20"/>
      <c r="B129" s="59" t="s">
        <v>179</v>
      </c>
      <c r="C129" s="16"/>
      <c r="D129" s="31" t="s">
        <v>138</v>
      </c>
      <c r="E129" s="18">
        <f>SUM(F129:G129)</f>
        <v>558368</v>
      </c>
      <c r="F129" s="18">
        <f>SUM(F130:F131)</f>
        <v>558368</v>
      </c>
      <c r="G129" s="18" t="str">
        <f>IF((G130)&gt;0,(G130)," ")</f>
        <v> </v>
      </c>
      <c r="H129" s="4"/>
      <c r="I129" s="4"/>
      <c r="J129" s="4"/>
    </row>
    <row r="130" spans="1:10" ht="47.25">
      <c r="A130" s="60"/>
      <c r="B130" s="14"/>
      <c r="C130" s="32" t="s">
        <v>83</v>
      </c>
      <c r="D130" s="61" t="s">
        <v>84</v>
      </c>
      <c r="E130" s="62">
        <f t="shared" si="4"/>
        <v>537255</v>
      </c>
      <c r="F130" s="62">
        <v>537255</v>
      </c>
      <c r="G130" s="62"/>
      <c r="H130" s="4"/>
      <c r="I130" s="4"/>
      <c r="J130" s="4"/>
    </row>
    <row r="131" spans="1:10" ht="47.25">
      <c r="A131" s="60"/>
      <c r="B131" s="25"/>
      <c r="C131" s="32" t="s">
        <v>77</v>
      </c>
      <c r="D131" s="61" t="s">
        <v>84</v>
      </c>
      <c r="E131" s="62">
        <f t="shared" si="4"/>
        <v>21113</v>
      </c>
      <c r="F131" s="62">
        <v>21113</v>
      </c>
      <c r="G131" s="62"/>
      <c r="H131" s="4"/>
      <c r="I131" s="4"/>
      <c r="J131" s="4"/>
    </row>
    <row r="132" spans="1:10" ht="15.75">
      <c r="A132" s="9" t="s">
        <v>180</v>
      </c>
      <c r="B132" s="74"/>
      <c r="C132" s="72"/>
      <c r="D132" s="30" t="s">
        <v>181</v>
      </c>
      <c r="E132" s="11">
        <f aca="true" t="shared" si="5" ref="E132:E142">SUM(F132:G132)</f>
        <v>847355</v>
      </c>
      <c r="F132" s="11">
        <f>F133+F136+F138+F140+F146+F150+F144</f>
        <v>847355</v>
      </c>
      <c r="G132" s="11" t="s">
        <v>14</v>
      </c>
      <c r="H132" s="12" t="e">
        <f>IF(($G133+$G136+$G138+$G140+$G146)&gt;0,($G133+$G136+$G138+$G140+$G146)," ")</f>
        <v>#VALUE!</v>
      </c>
      <c r="I132" s="13"/>
      <c r="J132" s="13"/>
    </row>
    <row r="133" spans="1:10" ht="15.75">
      <c r="A133" s="38"/>
      <c r="B133" s="55" t="s">
        <v>182</v>
      </c>
      <c r="C133" s="16"/>
      <c r="D133" s="31" t="s">
        <v>183</v>
      </c>
      <c r="E133" s="18">
        <f t="shared" si="5"/>
        <v>45180</v>
      </c>
      <c r="F133" s="18">
        <f>SUM(F134:F135)</f>
        <v>45180</v>
      </c>
      <c r="G133" s="66" t="str">
        <f>IF((G134+G135)&gt;0,(G134+G135)," ")</f>
        <v> </v>
      </c>
      <c r="H133" s="4"/>
      <c r="I133" s="4"/>
      <c r="J133" s="4"/>
    </row>
    <row r="134" spans="1:10" ht="15.75">
      <c r="A134" s="39"/>
      <c r="B134" s="32"/>
      <c r="C134" s="21" t="s">
        <v>57</v>
      </c>
      <c r="D134" s="29" t="s">
        <v>80</v>
      </c>
      <c r="E134" s="23">
        <f t="shared" si="5"/>
        <v>41184</v>
      </c>
      <c r="F134" s="23">
        <v>41184</v>
      </c>
      <c r="G134" s="67"/>
      <c r="H134" s="4"/>
      <c r="I134" s="4"/>
      <c r="J134" s="4"/>
    </row>
    <row r="135" spans="1:10" ht="15.75">
      <c r="A135" s="39"/>
      <c r="B135" s="53"/>
      <c r="C135" s="21" t="s">
        <v>35</v>
      </c>
      <c r="D135" s="29" t="s">
        <v>36</v>
      </c>
      <c r="E135" s="23">
        <f t="shared" si="5"/>
        <v>3996</v>
      </c>
      <c r="F135" s="23">
        <v>3996</v>
      </c>
      <c r="G135" s="67"/>
      <c r="H135" s="4"/>
      <c r="I135" s="4"/>
      <c r="J135" s="4"/>
    </row>
    <row r="136" spans="1:10" ht="15.75">
      <c r="A136" s="39"/>
      <c r="B136" s="59" t="s">
        <v>184</v>
      </c>
      <c r="C136" s="16"/>
      <c r="D136" s="31" t="s">
        <v>185</v>
      </c>
      <c r="E136" s="18">
        <f t="shared" si="5"/>
        <v>42180</v>
      </c>
      <c r="F136" s="18">
        <f>F137</f>
        <v>42180</v>
      </c>
      <c r="G136" s="66" t="str">
        <f>IF(G137&gt;0,G137," ")</f>
        <v> </v>
      </c>
      <c r="H136" s="4"/>
      <c r="I136" s="4"/>
      <c r="J136" s="4"/>
    </row>
    <row r="137" spans="1:10" ht="15.75">
      <c r="A137" s="39"/>
      <c r="B137" s="21"/>
      <c r="C137" s="21" t="s">
        <v>35</v>
      </c>
      <c r="D137" s="29" t="s">
        <v>36</v>
      </c>
      <c r="E137" s="23">
        <f t="shared" si="5"/>
        <v>42180</v>
      </c>
      <c r="F137" s="23">
        <v>42180</v>
      </c>
      <c r="G137" s="67"/>
      <c r="H137" s="4"/>
      <c r="I137" s="4"/>
      <c r="J137" s="4"/>
    </row>
    <row r="138" spans="1:10" ht="15.75">
      <c r="A138" s="39"/>
      <c r="B138" s="59" t="s">
        <v>186</v>
      </c>
      <c r="C138" s="16"/>
      <c r="D138" s="31" t="s">
        <v>187</v>
      </c>
      <c r="E138" s="18">
        <f t="shared" si="5"/>
        <v>115</v>
      </c>
      <c r="F138" s="18">
        <f>F139</f>
        <v>115</v>
      </c>
      <c r="G138" s="66" t="str">
        <f>IF(G139&gt;0,G139," ")</f>
        <v> </v>
      </c>
      <c r="H138" s="4"/>
      <c r="I138" s="4"/>
      <c r="J138" s="4"/>
    </row>
    <row r="139" spans="1:10" ht="15.75">
      <c r="A139" s="39"/>
      <c r="B139" s="21"/>
      <c r="C139" s="21" t="s">
        <v>35</v>
      </c>
      <c r="D139" s="29" t="s">
        <v>36</v>
      </c>
      <c r="E139" s="23">
        <f t="shared" si="5"/>
        <v>115</v>
      </c>
      <c r="F139" s="23">
        <v>115</v>
      </c>
      <c r="G139" s="67"/>
      <c r="H139" s="4"/>
      <c r="I139" s="4"/>
      <c r="J139" s="4"/>
    </row>
    <row r="140" spans="1:10" ht="15.75">
      <c r="A140" s="39"/>
      <c r="B140" s="59" t="s">
        <v>188</v>
      </c>
      <c r="C140" s="25"/>
      <c r="D140" s="26" t="s">
        <v>189</v>
      </c>
      <c r="E140" s="27">
        <f t="shared" si="5"/>
        <v>643069</v>
      </c>
      <c r="F140" s="27">
        <f>SUM(F141:F142)</f>
        <v>643069</v>
      </c>
      <c r="G140" s="75" t="str">
        <f>IF((G141+G142)&gt;0,(G141+G142)," ")</f>
        <v> </v>
      </c>
      <c r="H140" s="4"/>
      <c r="I140" s="4"/>
      <c r="J140" s="4"/>
    </row>
    <row r="141" spans="1:10" ht="15.75">
      <c r="A141" s="39"/>
      <c r="B141" s="32"/>
      <c r="C141" s="21" t="s">
        <v>135</v>
      </c>
      <c r="D141" s="29" t="s">
        <v>136</v>
      </c>
      <c r="E141" s="23">
        <f t="shared" si="5"/>
        <v>464398</v>
      </c>
      <c r="F141" s="23">
        <v>464398</v>
      </c>
      <c r="G141" s="67"/>
      <c r="H141" s="4"/>
      <c r="I141" s="4"/>
      <c r="J141" s="4"/>
    </row>
    <row r="142" spans="1:10" ht="15.75">
      <c r="A142" s="40"/>
      <c r="B142" s="53"/>
      <c r="C142" s="21" t="s">
        <v>35</v>
      </c>
      <c r="D142" s="29" t="s">
        <v>36</v>
      </c>
      <c r="E142" s="23">
        <f t="shared" si="5"/>
        <v>178671</v>
      </c>
      <c r="F142" s="23">
        <v>178671</v>
      </c>
      <c r="G142" s="67"/>
      <c r="H142" s="4"/>
      <c r="I142" s="4"/>
      <c r="J142" s="4"/>
    </row>
    <row r="143" spans="1:10" ht="14.25">
      <c r="A143" s="68" t="s">
        <v>69</v>
      </c>
      <c r="B143" s="68" t="s">
        <v>70</v>
      </c>
      <c r="C143" s="69" t="s">
        <v>71</v>
      </c>
      <c r="D143" s="68" t="s">
        <v>72</v>
      </c>
      <c r="E143" s="70">
        <v>5</v>
      </c>
      <c r="F143" s="70">
        <v>6</v>
      </c>
      <c r="G143" s="70">
        <v>7</v>
      </c>
      <c r="H143" s="4"/>
      <c r="I143" s="4"/>
      <c r="J143" s="4"/>
    </row>
    <row r="144" spans="1:10" ht="15.75">
      <c r="A144" s="38"/>
      <c r="B144" s="21" t="s">
        <v>190</v>
      </c>
      <c r="C144" s="21"/>
      <c r="D144" s="31" t="s">
        <v>191</v>
      </c>
      <c r="E144" s="18">
        <f>F144</f>
        <v>3061</v>
      </c>
      <c r="F144" s="18">
        <f>SUM(F145)</f>
        <v>3061</v>
      </c>
      <c r="G144" s="67"/>
      <c r="H144" s="4"/>
      <c r="I144" s="4"/>
      <c r="J144" s="4"/>
    </row>
    <row r="145" spans="1:10" ht="47.25">
      <c r="A145" s="39"/>
      <c r="B145" s="24"/>
      <c r="C145" s="32" t="s">
        <v>41</v>
      </c>
      <c r="D145" s="61" t="s">
        <v>42</v>
      </c>
      <c r="E145" s="62">
        <f>F145</f>
        <v>3061</v>
      </c>
      <c r="F145" s="62">
        <v>3061</v>
      </c>
      <c r="G145" s="76"/>
      <c r="H145" s="4"/>
      <c r="I145" s="4"/>
      <c r="J145" s="4"/>
    </row>
    <row r="146" spans="1:10" ht="15.75">
      <c r="A146" s="39"/>
      <c r="B146" s="16" t="s">
        <v>192</v>
      </c>
      <c r="C146" s="16"/>
      <c r="D146" s="31" t="s">
        <v>193</v>
      </c>
      <c r="E146" s="18">
        <f>SUM(F146:G146)</f>
        <v>63390</v>
      </c>
      <c r="F146" s="18">
        <f>SUM(F147:F149)</f>
        <v>63390</v>
      </c>
      <c r="G146" s="66" t="str">
        <f>IF((G147+G148+G149)&gt;0,(G147+G148+G149)," ")</f>
        <v> </v>
      </c>
      <c r="H146" s="4"/>
      <c r="I146" s="4"/>
      <c r="J146" s="4"/>
    </row>
    <row r="147" spans="1:10" ht="15.75">
      <c r="A147" s="39"/>
      <c r="B147" s="32"/>
      <c r="C147" s="21" t="s">
        <v>57</v>
      </c>
      <c r="D147" s="29" t="s">
        <v>80</v>
      </c>
      <c r="E147" s="23">
        <f>SUM(F147:G147)</f>
        <v>25000</v>
      </c>
      <c r="F147" s="23">
        <v>25000</v>
      </c>
      <c r="G147" s="67"/>
      <c r="H147" s="4"/>
      <c r="I147" s="4"/>
      <c r="J147" s="4"/>
    </row>
    <row r="148" spans="1:10" ht="15.75">
      <c r="A148" s="39"/>
      <c r="B148" s="24"/>
      <c r="C148" s="21" t="s">
        <v>135</v>
      </c>
      <c r="D148" s="29" t="s">
        <v>136</v>
      </c>
      <c r="E148" s="23">
        <f>SUM(F148:G148)</f>
        <v>13000</v>
      </c>
      <c r="F148" s="23">
        <v>13000</v>
      </c>
      <c r="G148" s="67"/>
      <c r="H148" s="4"/>
      <c r="I148" s="4"/>
      <c r="J148" s="4"/>
    </row>
    <row r="149" spans="1:10" ht="15.75">
      <c r="A149" s="39"/>
      <c r="B149" s="53"/>
      <c r="C149" s="21" t="s">
        <v>35</v>
      </c>
      <c r="D149" s="29" t="s">
        <v>36</v>
      </c>
      <c r="E149" s="23">
        <f>SUM(F149:G149)</f>
        <v>25390</v>
      </c>
      <c r="F149" s="23">
        <v>25390</v>
      </c>
      <c r="G149" s="77"/>
      <c r="H149" s="4"/>
      <c r="I149" s="4"/>
      <c r="J149" s="4"/>
    </row>
    <row r="150" spans="1:10" ht="15.75">
      <c r="A150" s="39"/>
      <c r="B150" s="21" t="s">
        <v>194</v>
      </c>
      <c r="C150" s="21"/>
      <c r="D150" s="31" t="s">
        <v>195</v>
      </c>
      <c r="E150" s="18">
        <f>F150</f>
        <v>50360</v>
      </c>
      <c r="F150" s="18">
        <f>SUM(F151:F152)</f>
        <v>50360</v>
      </c>
      <c r="G150" s="77"/>
      <c r="H150" s="4"/>
      <c r="I150" s="4"/>
      <c r="J150" s="4"/>
    </row>
    <row r="151" spans="1:10" ht="15.75">
      <c r="A151" s="39"/>
      <c r="B151" s="32"/>
      <c r="C151" s="21" t="s">
        <v>57</v>
      </c>
      <c r="D151" s="29" t="s">
        <v>80</v>
      </c>
      <c r="E151" s="23">
        <f>F151</f>
        <v>50000</v>
      </c>
      <c r="F151" s="23">
        <v>50000</v>
      </c>
      <c r="G151" s="77"/>
      <c r="H151" s="4"/>
      <c r="I151" s="4"/>
      <c r="J151" s="4"/>
    </row>
    <row r="152" spans="1:10" ht="15.75">
      <c r="A152" s="40"/>
      <c r="B152" s="53"/>
      <c r="C152" s="21" t="s">
        <v>35</v>
      </c>
      <c r="D152" s="29" t="s">
        <v>36</v>
      </c>
      <c r="E152" s="23">
        <f>F152</f>
        <v>360</v>
      </c>
      <c r="F152" s="23">
        <v>360</v>
      </c>
      <c r="G152" s="77"/>
      <c r="H152" s="4"/>
      <c r="I152" s="4"/>
      <c r="J152" s="4"/>
    </row>
    <row r="153" spans="1:10" ht="15.75">
      <c r="A153" s="78" t="s">
        <v>196</v>
      </c>
      <c r="B153" s="74"/>
      <c r="C153" s="9"/>
      <c r="D153" s="30" t="s">
        <v>197</v>
      </c>
      <c r="E153" s="73">
        <f>SUM(F153:G153)</f>
        <v>400500</v>
      </c>
      <c r="F153" s="73">
        <f>F154</f>
        <v>400500</v>
      </c>
      <c r="G153" s="73" t="s">
        <v>14</v>
      </c>
      <c r="H153" s="63"/>
      <c r="I153" s="4"/>
      <c r="J153" s="4"/>
    </row>
    <row r="154" spans="1:10" ht="28.5">
      <c r="A154" s="38"/>
      <c r="B154" s="64" t="s">
        <v>198</v>
      </c>
      <c r="C154" s="64"/>
      <c r="D154" s="65" t="s">
        <v>199</v>
      </c>
      <c r="E154" s="18">
        <f aca="true" t="shared" si="6" ref="E154:E165">F154</f>
        <v>400500</v>
      </c>
      <c r="F154" s="18">
        <f>F155+F156</f>
        <v>400500</v>
      </c>
      <c r="G154" s="79" t="s">
        <v>14</v>
      </c>
      <c r="H154" s="80"/>
      <c r="I154" s="4"/>
      <c r="J154" s="4"/>
    </row>
    <row r="155" spans="1:10" ht="31.5">
      <c r="A155" s="39"/>
      <c r="B155" s="38"/>
      <c r="C155" s="81" t="s">
        <v>200</v>
      </c>
      <c r="D155" s="22" t="s">
        <v>201</v>
      </c>
      <c r="E155" s="23">
        <f t="shared" si="6"/>
        <v>500</v>
      </c>
      <c r="F155" s="23">
        <v>500</v>
      </c>
      <c r="G155" s="79"/>
      <c r="H155" s="80"/>
      <c r="I155" s="4"/>
      <c r="J155" s="4"/>
    </row>
    <row r="156" spans="1:10" ht="15.75">
      <c r="A156" s="39"/>
      <c r="B156" s="39"/>
      <c r="C156" s="98" t="s">
        <v>57</v>
      </c>
      <c r="D156" s="61" t="s">
        <v>80</v>
      </c>
      <c r="E156" s="115">
        <f t="shared" si="6"/>
        <v>400000</v>
      </c>
      <c r="F156" s="115">
        <v>400000</v>
      </c>
      <c r="G156" s="116"/>
      <c r="H156" s="80"/>
      <c r="I156" s="4"/>
      <c r="J156" s="4"/>
    </row>
    <row r="157" spans="1:10" ht="15.75">
      <c r="A157" s="83" t="s">
        <v>216</v>
      </c>
      <c r="B157" s="83"/>
      <c r="C157" s="120"/>
      <c r="D157" s="84" t="s">
        <v>218</v>
      </c>
      <c r="E157" s="85">
        <f>F157</f>
        <v>6432</v>
      </c>
      <c r="F157" s="85">
        <f>F158</f>
        <v>6432</v>
      </c>
      <c r="G157" s="85"/>
      <c r="H157" s="80"/>
      <c r="I157" s="4"/>
      <c r="J157" s="4"/>
    </row>
    <row r="158" spans="1:10" ht="15.75">
      <c r="A158" s="39"/>
      <c r="B158" s="64" t="s">
        <v>217</v>
      </c>
      <c r="C158" s="117"/>
      <c r="D158" s="119" t="s">
        <v>138</v>
      </c>
      <c r="E158" s="118">
        <f>F158</f>
        <v>6432</v>
      </c>
      <c r="F158" s="118">
        <f>F159</f>
        <v>6432</v>
      </c>
      <c r="G158" s="118"/>
      <c r="H158" s="80"/>
      <c r="I158" s="4"/>
      <c r="J158" s="4"/>
    </row>
    <row r="159" spans="1:10" ht="47.25">
      <c r="A159" s="39"/>
      <c r="B159" s="39" t="s">
        <v>14</v>
      </c>
      <c r="C159" s="117" t="s">
        <v>219</v>
      </c>
      <c r="D159" s="96" t="s">
        <v>220</v>
      </c>
      <c r="E159" s="28">
        <f>F159</f>
        <v>6432</v>
      </c>
      <c r="F159" s="28">
        <v>6432</v>
      </c>
      <c r="G159" s="118"/>
      <c r="H159" s="80"/>
      <c r="I159" s="4"/>
      <c r="J159" s="4"/>
    </row>
    <row r="160" spans="1:10" ht="15.75">
      <c r="A160" s="82" t="s">
        <v>202</v>
      </c>
      <c r="B160" s="83"/>
      <c r="C160" s="83"/>
      <c r="D160" s="84" t="s">
        <v>203</v>
      </c>
      <c r="E160" s="85">
        <f t="shared" si="6"/>
        <v>15623</v>
      </c>
      <c r="F160" s="85">
        <f>F164+F161</f>
        <v>15623</v>
      </c>
      <c r="G160" s="85"/>
      <c r="H160" s="80"/>
      <c r="I160" s="4"/>
      <c r="J160" s="4"/>
    </row>
    <row r="161" spans="1:10" ht="15.75">
      <c r="A161" s="86"/>
      <c r="B161" s="87" t="s">
        <v>204</v>
      </c>
      <c r="C161" s="87"/>
      <c r="D161" s="88" t="s">
        <v>205</v>
      </c>
      <c r="E161" s="89">
        <f t="shared" si="6"/>
        <v>623</v>
      </c>
      <c r="F161" s="89">
        <f>SUM(F162:F163)</f>
        <v>623</v>
      </c>
      <c r="G161" s="89"/>
      <c r="H161" s="80"/>
      <c r="I161" s="4"/>
      <c r="J161" s="4"/>
    </row>
    <row r="162" spans="1:10" ht="47.25">
      <c r="A162" s="90"/>
      <c r="B162" s="91"/>
      <c r="C162" s="87" t="s">
        <v>139</v>
      </c>
      <c r="D162" s="29" t="s">
        <v>140</v>
      </c>
      <c r="E162" s="92">
        <f t="shared" si="6"/>
        <v>68</v>
      </c>
      <c r="F162" s="93">
        <v>68</v>
      </c>
      <c r="G162" s="89"/>
      <c r="H162" s="80"/>
      <c r="I162" s="4"/>
      <c r="J162" s="4"/>
    </row>
    <row r="163" spans="1:10" ht="47.25">
      <c r="A163" s="90"/>
      <c r="B163" s="94"/>
      <c r="C163" s="87" t="s">
        <v>41</v>
      </c>
      <c r="D163" s="29" t="s">
        <v>42</v>
      </c>
      <c r="E163" s="92">
        <f t="shared" si="6"/>
        <v>555</v>
      </c>
      <c r="F163" s="92">
        <v>555</v>
      </c>
      <c r="G163" s="89"/>
      <c r="H163" s="80"/>
      <c r="I163" s="4"/>
      <c r="J163" s="4"/>
    </row>
    <row r="164" spans="1:10" ht="15.75">
      <c r="A164" s="39"/>
      <c r="B164" s="81" t="s">
        <v>206</v>
      </c>
      <c r="C164" s="64"/>
      <c r="D164" s="95" t="s">
        <v>138</v>
      </c>
      <c r="E164" s="79">
        <f t="shared" si="6"/>
        <v>15000</v>
      </c>
      <c r="F164" s="79">
        <f>SUM(F165)</f>
        <v>15000</v>
      </c>
      <c r="G164" s="79"/>
      <c r="H164" s="80"/>
      <c r="I164" s="4"/>
      <c r="J164" s="4"/>
    </row>
    <row r="165" spans="1:10" ht="31.5">
      <c r="A165" s="40"/>
      <c r="B165" s="81" t="s">
        <v>14</v>
      </c>
      <c r="C165" s="64" t="s">
        <v>158</v>
      </c>
      <c r="D165" s="96" t="s">
        <v>207</v>
      </c>
      <c r="E165" s="23">
        <f t="shared" si="6"/>
        <v>15000</v>
      </c>
      <c r="F165" s="23">
        <v>15000</v>
      </c>
      <c r="G165" s="79"/>
      <c r="H165" s="80"/>
      <c r="I165" s="4"/>
      <c r="J165" s="4"/>
    </row>
    <row r="166" spans="1:10" ht="15.75">
      <c r="A166" s="97"/>
      <c r="B166" s="98"/>
      <c r="C166" s="99"/>
      <c r="D166" s="34" t="s">
        <v>208</v>
      </c>
      <c r="E166" s="11">
        <f aca="true" t="shared" si="7" ref="E166:E174">SUM(F166:G166)</f>
        <v>64149215</v>
      </c>
      <c r="F166" s="11">
        <f>F14+F19+F22+F29+F36+F46+F62+F68+F75+F84+F98+F101+F120+F132+F153+F160+F26+F157</f>
        <v>62840215</v>
      </c>
      <c r="G166" s="11">
        <f>G22+G29+G62</f>
        <v>1309000</v>
      </c>
      <c r="H166" s="4"/>
      <c r="I166" s="4"/>
      <c r="J166" s="4"/>
    </row>
    <row r="167" spans="1:10" ht="47.25">
      <c r="A167" s="97"/>
      <c r="B167" s="100"/>
      <c r="C167" s="64" t="s">
        <v>83</v>
      </c>
      <c r="D167" s="101" t="s">
        <v>209</v>
      </c>
      <c r="E167" s="23">
        <f t="shared" si="7"/>
        <v>538733</v>
      </c>
      <c r="F167" s="23">
        <f>IF((SUMIF($C$14:$C$166,2007,$F$14:$F$166))&gt;0,(SUMIF($C$14:$C$166,2007,$F$14:$F$166))," ")</f>
        <v>538733</v>
      </c>
      <c r="G167" s="18"/>
      <c r="H167" s="4"/>
      <c r="I167" s="4"/>
      <c r="J167" s="4"/>
    </row>
    <row r="168" spans="1:10" ht="47.25">
      <c r="A168" s="102"/>
      <c r="B168" s="103"/>
      <c r="C168" s="64" t="s">
        <v>75</v>
      </c>
      <c r="D168" s="101" t="s">
        <v>209</v>
      </c>
      <c r="E168" s="23">
        <f t="shared" si="7"/>
        <v>131040</v>
      </c>
      <c r="F168" s="23">
        <f>IF((SUMIF($C$14:$C$166,2008,$F$14:$F$166))&gt;0,(SUMIF($C$14:$C$166,2008,$F$14:$F$166))," ")</f>
        <v>131040</v>
      </c>
      <c r="G168" s="23" t="str">
        <f>IF((SUMIF($C$14:$C$166,2008,$G$14:$G$166))&gt;0,(SUMIF($C$14:$C$166,2008,$G$14:$G$166))," ")</f>
        <v> </v>
      </c>
      <c r="H168" s="4"/>
      <c r="I168" s="4"/>
      <c r="J168" s="4"/>
    </row>
    <row r="169" spans="1:10" ht="47.25">
      <c r="A169" s="102"/>
      <c r="B169" s="103"/>
      <c r="C169" s="64" t="s">
        <v>77</v>
      </c>
      <c r="D169" s="101" t="s">
        <v>209</v>
      </c>
      <c r="E169" s="23">
        <f t="shared" si="7"/>
        <v>34118</v>
      </c>
      <c r="F169" s="23">
        <f>IF((SUMIF($C$14:$C$166,2009,$F$14:$F$166))&gt;0,(SUMIF($C$14:$C$166,2009,$F$14:$F$166))," ")</f>
        <v>34118</v>
      </c>
      <c r="G169" s="23" t="str">
        <f>IF((SUMIF($C$14:$C$166,2009,$G$14:$G$166))&gt;0,(SUMIF($C$14:$C$166,2009,$G$14:$G$166))," ")</f>
        <v> </v>
      </c>
      <c r="H169" s="4"/>
      <c r="I169" s="4"/>
      <c r="J169" s="4"/>
    </row>
    <row r="170" spans="1:10" ht="47.25">
      <c r="A170" s="102"/>
      <c r="B170" s="103"/>
      <c r="C170" s="64" t="s">
        <v>17</v>
      </c>
      <c r="D170" s="101" t="s">
        <v>18</v>
      </c>
      <c r="E170" s="23">
        <f t="shared" si="7"/>
        <v>6749199</v>
      </c>
      <c r="F170" s="23">
        <f>IF((SUMIF($C$14:$C$166,2110,$F$14:$F$166))&gt;0,(SUMIF($C$14:$C$166,2110,$F$14:$F$166))," ")</f>
        <v>6749199</v>
      </c>
      <c r="G170" s="23" t="str">
        <f>IF((SUMIF($C$14:$C$166,2110,$G$14:$G$166))&gt;0,(SUMIF($C$14:$C$166,2110,$G$14:$G$166))," ")</f>
        <v> </v>
      </c>
      <c r="H170" s="4"/>
      <c r="I170" s="4"/>
      <c r="J170" s="4"/>
    </row>
    <row r="171" spans="1:10" ht="31.5">
      <c r="A171" s="102"/>
      <c r="B171" s="103"/>
      <c r="C171" s="64" t="s">
        <v>87</v>
      </c>
      <c r="D171" s="101" t="s">
        <v>88</v>
      </c>
      <c r="E171" s="23">
        <f t="shared" si="7"/>
        <v>6000</v>
      </c>
      <c r="F171" s="23">
        <f>IF((SUMIF($C$14:$C$166,2120,$F$14:$F$166))&gt;0,(SUMIF($C$14:$C$166,2120,$F$14:$F$166))," ")</f>
        <v>6000</v>
      </c>
      <c r="G171" s="23" t="str">
        <f>IF((SUMIF($C$14:$C$166,2120,$G$14:$G$166))&gt;0,(SUMIF($C$14:$C$166,2120,$G$14:$G$166))," ")</f>
        <v> </v>
      </c>
      <c r="H171" s="4"/>
      <c r="I171" s="4"/>
      <c r="J171" s="4"/>
    </row>
    <row r="172" spans="1:10" ht="31.5">
      <c r="A172" s="102"/>
      <c r="B172" s="103"/>
      <c r="C172" s="64" t="s">
        <v>155</v>
      </c>
      <c r="D172" s="101" t="s">
        <v>156</v>
      </c>
      <c r="E172" s="23">
        <f t="shared" si="7"/>
        <v>445111</v>
      </c>
      <c r="F172" s="23">
        <f>IF((SUMIF($C$14:$C$166,2130,$F$14:$F$166))&gt;0,(SUMIF($C$14:$C$166,2130,$F$14:$F$166))," ")</f>
        <v>445111</v>
      </c>
      <c r="G172" s="23" t="str">
        <f>IF((SUMIF($C$14:$C$166,2130,$G$14:$G$166))&gt;0,(SUMIF($C$14:$C$166,2130,$G$14:$G$166))," ")</f>
        <v> </v>
      </c>
      <c r="H172" s="4"/>
      <c r="I172" s="4"/>
      <c r="J172" s="4"/>
    </row>
    <row r="173" spans="1:10" ht="31.5">
      <c r="A173" s="102"/>
      <c r="B173" s="103"/>
      <c r="C173" s="64" t="s">
        <v>129</v>
      </c>
      <c r="D173" s="101" t="s">
        <v>130</v>
      </c>
      <c r="E173" s="23">
        <f t="shared" si="7"/>
        <v>63339</v>
      </c>
      <c r="F173" s="23">
        <f>IF((SUMIF($C$14:$C$166,2310,$F$14:$F$166))&gt;0,(SUMIF($C$14:$C$166,2310,$F$14:$F$166))," ")</f>
        <v>63339</v>
      </c>
      <c r="G173" s="23" t="str">
        <f>IF((SUMIF($C$14:$C$166,2310,$G$14:$G$166))&gt;0,(SUMIF($C$14:$C$166,2310,$G$14:$G$166))," ")</f>
        <v> </v>
      </c>
      <c r="H173" s="4"/>
      <c r="I173" s="4"/>
      <c r="J173" s="4"/>
    </row>
    <row r="174" spans="1:10" ht="31.5">
      <c r="A174" s="102"/>
      <c r="B174" s="103"/>
      <c r="C174" s="64" t="s">
        <v>151</v>
      </c>
      <c r="D174" s="101" t="s">
        <v>152</v>
      </c>
      <c r="E174" s="23">
        <f t="shared" si="7"/>
        <v>1607548</v>
      </c>
      <c r="F174" s="23">
        <f>IF((SUMIF($C$14:$C$166,2320,$F$14:$F$166))&gt;0,(SUMIF($C$14:$C$166,2320,$F$14:$F$166))," ")</f>
        <v>1607548</v>
      </c>
      <c r="G174" s="23" t="str">
        <f>IF((SUMIF($C$14:$C$166,2320,$G$14:$G$166))&gt;0,(SUMIF($C$14:$C$166,2320,$G$14:$G$166))," ")</f>
        <v> </v>
      </c>
      <c r="H174" s="4"/>
      <c r="I174" s="4"/>
      <c r="J174" s="4"/>
    </row>
    <row r="175" spans="1:10" ht="31.5">
      <c r="A175" s="102"/>
      <c r="B175" s="103"/>
      <c r="C175" s="64" t="s">
        <v>158</v>
      </c>
      <c r="D175" s="96" t="s">
        <v>207</v>
      </c>
      <c r="E175" s="23">
        <f>F175</f>
        <v>25000</v>
      </c>
      <c r="F175" s="23">
        <v>25000</v>
      </c>
      <c r="G175" s="23"/>
      <c r="H175" s="4"/>
      <c r="I175" s="4"/>
      <c r="J175" s="4"/>
    </row>
    <row r="176" spans="1:10" ht="47.25">
      <c r="A176" s="102"/>
      <c r="B176" s="103"/>
      <c r="C176" s="64" t="s">
        <v>41</v>
      </c>
      <c r="D176" s="29" t="s">
        <v>42</v>
      </c>
      <c r="E176" s="23">
        <f>F176</f>
        <v>3747</v>
      </c>
      <c r="F176" s="23">
        <v>3747</v>
      </c>
      <c r="G176" s="23"/>
      <c r="H176" s="4"/>
      <c r="I176" s="4"/>
      <c r="J176" s="4"/>
    </row>
    <row r="177" spans="1:10" ht="15.75">
      <c r="A177" s="102"/>
      <c r="B177" s="103"/>
      <c r="C177" s="64" t="s">
        <v>113</v>
      </c>
      <c r="D177" s="101" t="s">
        <v>114</v>
      </c>
      <c r="E177" s="23">
        <f>SUM(F177:G177)</f>
        <v>38359379</v>
      </c>
      <c r="F177" s="23">
        <f>IF((SUMIF($C$14:$C$166,2920,$F$14:$F$166))&gt;0,(SUMIF($C$14:$C$166,2920,$F$14:$F$166))," ")</f>
        <v>38359379</v>
      </c>
      <c r="G177" s="23" t="str">
        <f>IF((SUMIF($C$14:$C$166,2920,$G$14:$G$166))&gt;0,(SUMIF($C$14:$C$166,2920,$G$14:$G$166))," ")</f>
        <v> </v>
      </c>
      <c r="H177" s="4"/>
      <c r="I177" s="4"/>
      <c r="J177" s="4"/>
    </row>
    <row r="178" spans="1:10" ht="47.25">
      <c r="A178" s="102"/>
      <c r="B178" s="103"/>
      <c r="C178" s="64" t="s">
        <v>93</v>
      </c>
      <c r="D178" s="104" t="s">
        <v>94</v>
      </c>
      <c r="E178" s="23">
        <f>SUM(F178:G178)</f>
        <v>100000</v>
      </c>
      <c r="F178" s="23" t="str">
        <f>IF((SUMIF($C$14:$C$166,6410,$F$14:$F$166))&gt;0,(SUMIF($C$14:$C$166,6410,$F$14:$F$166))," ")</f>
        <v> </v>
      </c>
      <c r="G178" s="23">
        <f>IF((SUMIF($C$14:$C$166,6410,$G$14:$G$166))&gt;0,(SUMIF($C$14:$C$166,6410,$G$14:$G$166))," ")</f>
        <v>100000</v>
      </c>
      <c r="H178" s="4"/>
      <c r="I178" s="4"/>
      <c r="J178" s="4"/>
    </row>
    <row r="179" spans="1:10" ht="15.75">
      <c r="A179" s="102"/>
      <c r="B179" s="103"/>
      <c r="C179" s="64"/>
      <c r="D179" s="29" t="s">
        <v>210</v>
      </c>
      <c r="E179" s="23">
        <f>SUM(F179:G179)</f>
        <v>533952</v>
      </c>
      <c r="F179" s="23">
        <f>SUMIF($C$14:$C$166,2460,$F$14:$F$166)+SUMIF($C$14:$C$166,2707,$F$14:$F$166)+SUMIF($C$14:$C$166,2690,$F$14:$F$166)+SUMIF($C$14:$C$166,2700,$F$14:$F$166)</f>
        <v>533952</v>
      </c>
      <c r="G179" s="23"/>
      <c r="H179" s="4"/>
      <c r="I179" s="4"/>
      <c r="J179" s="4"/>
    </row>
    <row r="180" spans="1:10" ht="15.75">
      <c r="A180" s="105"/>
      <c r="B180" s="106"/>
      <c r="C180" s="64"/>
      <c r="D180" s="29" t="s">
        <v>211</v>
      </c>
      <c r="E180" s="23">
        <f>SUM(F180:G180)</f>
        <v>15552049</v>
      </c>
      <c r="F180" s="23">
        <v>14343049</v>
      </c>
      <c r="G180" s="23">
        <v>1209000</v>
      </c>
      <c r="H180" s="107">
        <f>SUM(E167:E180)</f>
        <v>64149215</v>
      </c>
      <c r="I180" s="107">
        <f>SUM(F167:F180)</f>
        <v>62840215</v>
      </c>
      <c r="J180" s="107">
        <f>SUM(G167:G180)</f>
        <v>1309000</v>
      </c>
    </row>
    <row r="181" spans="1:10" ht="14.25">
      <c r="A181" s="108"/>
      <c r="B181" s="108"/>
      <c r="C181" s="108"/>
      <c r="D181" s="109"/>
      <c r="E181" s="110"/>
      <c r="F181" s="110"/>
      <c r="G181" s="110"/>
      <c r="H181" s="4" t="str">
        <f>IF(H180=E166,"OK.","BŁĄD")</f>
        <v>OK.</v>
      </c>
      <c r="I181" s="4" t="str">
        <f>IF(I180=F166,"OK.","BŁĄD")</f>
        <v>OK.</v>
      </c>
      <c r="J181" s="4" t="str">
        <f>IF(J180=G166,"OK.","BŁĄD")</f>
        <v>OK.</v>
      </c>
    </row>
    <row r="182" spans="1:10" ht="14.25">
      <c r="A182" s="122" t="s">
        <v>212</v>
      </c>
      <c r="B182" s="123"/>
      <c r="C182" s="123"/>
      <c r="D182" s="123"/>
      <c r="E182" s="110"/>
      <c r="F182" s="110"/>
      <c r="G182" s="110"/>
      <c r="H182" s="4"/>
      <c r="I182" s="4"/>
      <c r="J182" s="4"/>
    </row>
    <row r="183" spans="1:10" ht="14.25">
      <c r="A183" s="108"/>
      <c r="B183" s="108"/>
      <c r="C183" s="108"/>
      <c r="D183" s="109"/>
      <c r="E183" s="110"/>
      <c r="F183" s="110"/>
      <c r="G183" s="110"/>
      <c r="H183" s="4"/>
      <c r="I183" s="4"/>
      <c r="J183" s="4"/>
    </row>
    <row r="184" spans="1:10" ht="14.25">
      <c r="A184" s="108"/>
      <c r="B184" s="108"/>
      <c r="C184" s="108"/>
      <c r="D184" s="109"/>
      <c r="E184" s="110"/>
      <c r="F184" s="110"/>
      <c r="G184" s="110"/>
      <c r="H184" s="4"/>
      <c r="I184" s="4"/>
      <c r="J184" s="4"/>
    </row>
    <row r="185" spans="1:10" ht="18.75" customHeight="1">
      <c r="A185" s="108"/>
      <c r="B185" s="108"/>
      <c r="C185" s="108"/>
      <c r="D185" s="109"/>
      <c r="E185" s="124"/>
      <c r="F185" s="125"/>
      <c r="G185" s="125"/>
      <c r="H185" s="4"/>
      <c r="I185" s="4"/>
      <c r="J185" s="4"/>
    </row>
    <row r="186" spans="4:7" ht="20.25" customHeight="1">
      <c r="D186" s="111" t="s">
        <v>14</v>
      </c>
      <c r="E186" s="121" t="s">
        <v>223</v>
      </c>
      <c r="F186" s="121"/>
      <c r="G186" s="113"/>
    </row>
    <row r="187" spans="6:7" ht="23.25">
      <c r="F187" s="114"/>
      <c r="G187" s="114"/>
    </row>
    <row r="188" spans="5:8" ht="20.25">
      <c r="E188" s="113" t="s">
        <v>213</v>
      </c>
      <c r="F188" s="112" t="s">
        <v>214</v>
      </c>
      <c r="G188" s="112"/>
      <c r="H188" s="113"/>
    </row>
    <row r="189" spans="5:7" ht="18.75" customHeight="1">
      <c r="E189" s="112" t="s">
        <v>224</v>
      </c>
      <c r="F189" s="112"/>
      <c r="G189" s="113"/>
    </row>
    <row r="190" spans="6:7" ht="20.25">
      <c r="F190" s="113"/>
      <c r="G190" s="113"/>
    </row>
  </sheetData>
  <sheetProtection/>
  <mergeCells count="19">
    <mergeCell ref="E10:G10"/>
    <mergeCell ref="E11:E12"/>
    <mergeCell ref="F11:G11"/>
    <mergeCell ref="A1:E5"/>
    <mergeCell ref="F1:G1"/>
    <mergeCell ref="F2:G2"/>
    <mergeCell ref="F3:G3"/>
    <mergeCell ref="F4:G4"/>
    <mergeCell ref="F5:G5"/>
    <mergeCell ref="E186:F186"/>
    <mergeCell ref="A182:D182"/>
    <mergeCell ref="E185:G185"/>
    <mergeCell ref="A6:G6"/>
    <mergeCell ref="A7:G7"/>
    <mergeCell ref="A9:G9"/>
    <mergeCell ref="A10:A12"/>
    <mergeCell ref="B10:B12"/>
    <mergeCell ref="C10:C12"/>
    <mergeCell ref="D10:D12"/>
  </mergeCells>
  <printOptions/>
  <pageMargins left="0.47" right="0.54" top="0.54" bottom="0.61" header="0.31496062992125984" footer="0.31496062992125984"/>
  <pageSetup firstPageNumber="5" useFirstPageNumber="1" horizontalDpi="600" verticalDpi="600" orientation="portrait" paperSize="9" scale="65" r:id="rId1"/>
  <headerFooter alignWithMargins="0">
    <oddFooter>&amp;C&amp;P</oddFooter>
  </headerFooter>
  <rowBreaks count="3" manualBreakCount="3">
    <brk id="48" max="6" man="1"/>
    <brk id="93" max="6" man="1"/>
    <brk id="1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Uchwała Nr XIX/154/2012</dc:title>
  <dc:subject>zmiany w budżecie - zał. Nr 1 - dochody</dc:subject>
  <dc:creator>Genowefa Gniadek</dc:creator>
  <cp:keywords/>
  <dc:description/>
  <cp:lastModifiedBy>Daniel</cp:lastModifiedBy>
  <cp:lastPrinted>2012-07-04T07:35:25Z</cp:lastPrinted>
  <dcterms:created xsi:type="dcterms:W3CDTF">2012-06-12T08:13:42Z</dcterms:created>
  <dcterms:modified xsi:type="dcterms:W3CDTF">2012-07-05T07:30:25Z</dcterms:modified>
  <cp:category/>
  <cp:version/>
  <cp:contentType/>
  <cp:contentStatus/>
</cp:coreProperties>
</file>