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85" windowHeight="7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'Arkusz1'!$A$1:$R$294</definedName>
  </definedNames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C183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<sst xmlns="http://schemas.openxmlformats.org/spreadsheetml/2006/main" count="555" uniqueCount="211">
  <si>
    <t xml:space="preserve">Załącznik Nr 2 </t>
  </si>
  <si>
    <t>WYKONANIE WYDATKÓW BUDŻETU POWIATU WĄGROWIECKIEGO</t>
  </si>
  <si>
    <t>Dział</t>
  </si>
  <si>
    <t>Rozdział</t>
  </si>
  <si>
    <t>Nazwa</t>
  </si>
  <si>
    <r>
      <t xml:space="preserve">Plan  </t>
    </r>
    <r>
      <rPr>
        <sz val="11"/>
        <rFont val="Times New Roman"/>
        <family val="1"/>
      </rPr>
      <t xml:space="preserve">                 Wykonanie             %</t>
    </r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</si>
  <si>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</si>
  <si>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</si>
  <si>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</si>
  <si>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</si>
  <si>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</si>
  <si>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</si>
  <si>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</t>
  </si>
  <si>
    <t>wydatki na programy finansowane z udziałem środków, o których mowa w art. 5 ust 1 pkt 2 i 3 uofp</t>
  </si>
  <si>
    <t>wypłaty</t>
  </si>
  <si>
    <t>obsługa</t>
  </si>
  <si>
    <t>majątkowe</t>
  </si>
  <si>
    <t>inwestycje i</t>
  </si>
  <si>
    <t>a)</t>
  </si>
  <si>
    <t>jednostek</t>
  </si>
  <si>
    <t>wynagrodzenia i</t>
  </si>
  <si>
    <t xml:space="preserve">wydatki związane </t>
  </si>
  <si>
    <t>zadania bieżące</t>
  </si>
  <si>
    <t>na rzecz osób</t>
  </si>
  <si>
    <t>z tytułu</t>
  </si>
  <si>
    <t>długu</t>
  </si>
  <si>
    <t>zakupy</t>
  </si>
  <si>
    <t>b)</t>
  </si>
  <si>
    <t>budżetowych</t>
  </si>
  <si>
    <t>składki od nich</t>
  </si>
  <si>
    <t>z realizacją ich</t>
  </si>
  <si>
    <t>fizycznych</t>
  </si>
  <si>
    <t xml:space="preserve">poręczeń </t>
  </si>
  <si>
    <t>inwestycyjne</t>
  </si>
  <si>
    <t>c)</t>
  </si>
  <si>
    <t>naliczane</t>
  </si>
  <si>
    <t>statutowych</t>
  </si>
  <si>
    <t>i gwarancji</t>
  </si>
  <si>
    <t>zadań</t>
  </si>
  <si>
    <t>1</t>
  </si>
  <si>
    <t>2</t>
  </si>
  <si>
    <t>3</t>
  </si>
  <si>
    <t>010</t>
  </si>
  <si>
    <t>Rolnictwo i łowiectwo</t>
  </si>
  <si>
    <t>a</t>
  </si>
  <si>
    <t xml:space="preserve"> </t>
  </si>
  <si>
    <t>b</t>
  </si>
  <si>
    <t>c</t>
  </si>
  <si>
    <t xml:space="preserve">a 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</si>
  <si>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</si>
  <si>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</si>
  <si>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</si>
  <si>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</si>
  <si>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</si>
  <si>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</si>
  <si>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</si>
  <si>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</si>
  <si>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</si>
  <si>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</si>
  <si>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>63003</t>
  </si>
  <si>
    <t>Zadania w zakresie upowszechniania turystyki</t>
  </si>
  <si>
    <t>63095</t>
  </si>
  <si>
    <t>Pozostała działalność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</si>
  <si>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</si>
  <si>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</si>
  <si>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</si>
  <si>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</si>
  <si>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</si>
  <si>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</si>
  <si>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</si>
  <si>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</si>
  <si>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</si>
  <si>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</si>
  <si>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</si>
  <si>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</si>
  <si>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</si>
  <si>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</si>
  <si>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</si>
  <si>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</si>
  <si>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</si>
  <si>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</si>
  <si>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</si>
  <si>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</si>
  <si>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</si>
  <si>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75023</t>
  </si>
  <si>
    <t>Urzędy gmin (miast i miast na prawach powiatu)</t>
  </si>
  <si>
    <t>75045</t>
  </si>
  <si>
    <t>Kwalifikacja wojskowa</t>
  </si>
  <si>
    <t>75075</t>
  </si>
  <si>
    <t>Promocja jednostek samorządu terytorialnego</t>
  </si>
  <si>
    <t>75095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</si>
  <si>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</si>
  <si>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</si>
  <si>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</si>
  <si>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</si>
  <si>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</si>
  <si>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Obsługa długu publicznego</t>
  </si>
  <si>
    <t>Obsługa papierów wartościowych, kredytów i pożyczek jednostek samorządu terytorialnego</t>
  </si>
  <si>
    <t>75702</t>
  </si>
  <si>
    <t>Rozliczenia z tytułu poręczeń i gwarancji udzielonych przez Skarb Państwa lub jednostkę samorządu terytorialnego</t>
  </si>
  <si>
    <t>75704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</si>
  <si>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</si>
  <si>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</si>
  <si>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</si>
  <si>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</si>
  <si>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</si>
  <si>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</si>
  <si>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</si>
  <si>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</si>
  <si>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</si>
  <si>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</si>
  <si>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</si>
  <si>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</si>
  <si>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</si>
  <si>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</si>
  <si>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</si>
  <si>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</si>
  <si>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</si>
  <si>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</si>
  <si>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</si>
  <si>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</si>
  <si>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</si>
  <si>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</si>
  <si>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</si>
  <si>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</si>
  <si>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</si>
  <si>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</si>
  <si>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</si>
  <si>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</si>
  <si>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</si>
  <si>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85111</t>
  </si>
  <si>
    <t>Szpitale ogólne</t>
  </si>
  <si>
    <t>85153</t>
  </si>
  <si>
    <t>Zwalczanie narkomanii</t>
  </si>
  <si>
    <t>85156</t>
  </si>
  <si>
    <t>Składki na ubezpieczenie zdrowotne oraz świadczenia dla osób 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</si>
  <si>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</si>
  <si>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</si>
  <si>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</si>
  <si>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</si>
  <si>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</si>
  <si>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</si>
  <si>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</si>
  <si>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</si>
  <si>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85205</t>
  </si>
  <si>
    <t>Zadania w zakresie przeciwdziałnia przemocy  w  rodzinie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</si>
  <si>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</si>
  <si>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</si>
  <si>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</si>
  <si>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</si>
  <si>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</si>
  <si>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</si>
  <si>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</si>
  <si>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</si>
  <si>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</si>
  <si>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</si>
  <si>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</si>
  <si>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</si>
  <si>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</si>
  <si>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</si>
  <si>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</si>
  <si>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</si>
  <si>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</si>
  <si>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</si>
  <si>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</si>
  <si>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</si>
  <si>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Poradnie psychologiczno-pedagogiczne, w tym poradnie specjalistyczne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</si>
  <si>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</si>
  <si>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</si>
  <si>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</si>
  <si>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</si>
  <si>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</si>
  <si>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</si>
  <si>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</si>
  <si>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 - 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</si>
  <si>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</si>
  <si>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</si>
  <si>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</si>
  <si>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</si>
  <si>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</si>
  <si>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</si>
  <si>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</si>
  <si>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90002</t>
  </si>
  <si>
    <t>Gospodarka odpadami</t>
  </si>
  <si>
    <t>90095</t>
  </si>
  <si>
    <t>Kultura i ochrona dziedzictwa narodowego</t>
  </si>
  <si>
    <t>92105</t>
  </si>
  <si>
    <t>Pozostałe zadania w zakresie kultury</t>
  </si>
  <si>
    <t>92116</t>
  </si>
  <si>
    <t>Biblioteki</t>
  </si>
  <si>
    <t>92120</t>
  </si>
  <si>
    <t>Ochrona zabytków i opieka nad zabytkami</t>
  </si>
  <si>
    <t>92195</t>
  </si>
  <si>
    <t xml:space="preserve">Kultura fizyczna </t>
  </si>
  <si>
    <t>92605</t>
  </si>
  <si>
    <t xml:space="preserve">Zadania w zakresie kultury fizycznej </t>
  </si>
  <si>
    <t>92695</t>
  </si>
  <si>
    <t>OGÓŁEM</t>
  </si>
  <si>
    <t>01009</t>
  </si>
  <si>
    <t>Spółki wodne</t>
  </si>
  <si>
    <t>w tym:</t>
  </si>
  <si>
    <t>zakup i objęcie akcji i udziałów oraz wniesienie wkładów do spółek prawa handlowego</t>
  </si>
  <si>
    <t xml:space="preserve">z tego: </t>
  </si>
  <si>
    <t>75478</t>
  </si>
  <si>
    <t>Usuwanie skutków klęsk żywiołowych</t>
  </si>
  <si>
    <t>85154</t>
  </si>
  <si>
    <t>Przeciwdziałanie alkoholizmowi</t>
  </si>
  <si>
    <t>ZA OKRES OD 01 STYCZNIA DO 31 GRUDNIA 2012 ROKU</t>
  </si>
  <si>
    <t xml:space="preserve">                  W PODZIALE NA DZIAŁY I ROZDZIAŁY KLASYFIKACJI Z WYODRĘBNIENIEM WYNAGRODZEŃ I SKŁADEK OD NICH NALICZANYCH, DOTACJI NA </t>
  </si>
  <si>
    <t xml:space="preserve">              ZADANIA BIEŻĄCE, ŚWIADCZEŃ NA RZECZ OSÓB FIZYCZNYCH, WYDATKÓW NA PROGRAMY FINANSOWANE Z UDZIAŁEM ŚRODKÓW, O KTÓRYCH  </t>
  </si>
  <si>
    <t xml:space="preserve">MOWA W ART. 5 UST. 1 PKT 2 I 3 UOFP, WYPŁAT Z TYTUŁU PORĘCZEŃ I GWARANCJI, WYDATKÓW NA OBSŁUGĘ DŁUGU I WYDATKÓW MAJĄTKOWYCH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</si>
</sst>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82">
    <xf numFmtId="0" fontId="0" fillId="0" borderId="0" xfId="0" applyAlignment="1">
      <alignment/>
    </xf>
    <xf numFmtId="0" fontId="0" fillId="32" borderId="0" xfId="0" applyFill="1" applyAlignment="1">
      <alignment/>
    </xf>
    <xf numFmtId="49" fontId="5" fillId="32" borderId="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/>
    </xf>
    <xf numFmtId="49" fontId="3" fillId="32" borderId="11" xfId="0" applyNumberFormat="1" applyFont="1" applyFill="1" applyBorder="1" applyAlignment="1">
      <alignment vertical="center" wrapText="1"/>
    </xf>
    <xf numFmtId="49" fontId="5" fillId="32" borderId="12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5" fillId="32" borderId="13" xfId="0" applyNumberFormat="1" applyFont="1" applyFill="1" applyBorder="1" applyAlignment="1">
      <alignment horizont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/>
    </xf>
    <xf numFmtId="49" fontId="5" fillId="32" borderId="11" xfId="0" applyNumberFormat="1" applyFont="1" applyFill="1" applyBorder="1" applyAlignment="1">
      <alignment vertical="center" wrapText="1"/>
    </xf>
    <xf numFmtId="49" fontId="5" fillId="32" borderId="14" xfId="0" applyNumberFormat="1" applyFont="1" applyFill="1" applyBorder="1" applyAlignment="1">
      <alignment horizontal="center" wrapText="1"/>
    </xf>
    <xf numFmtId="49" fontId="5" fillId="32" borderId="11" xfId="0" applyNumberFormat="1" applyFont="1" applyFill="1" applyBorder="1" applyAlignment="1">
      <alignment horizontal="center"/>
    </xf>
    <xf numFmtId="49" fontId="5" fillId="32" borderId="15" xfId="0" applyNumberFormat="1" applyFont="1" applyFill="1" applyBorder="1" applyAlignment="1">
      <alignment wrapText="1"/>
    </xf>
    <xf numFmtId="49" fontId="5" fillId="32" borderId="16" xfId="0" applyNumberFormat="1" applyFont="1" applyFill="1" applyBorder="1" applyAlignment="1">
      <alignment horizontal="center" wrapText="1"/>
    </xf>
    <xf numFmtId="1" fontId="6" fillId="32" borderId="17" xfId="0" applyNumberFormat="1" applyFont="1" applyFill="1" applyBorder="1" applyAlignment="1">
      <alignment horizontal="center" vertical="center"/>
    </xf>
    <xf numFmtId="49" fontId="6" fillId="32" borderId="17" xfId="0" applyNumberFormat="1" applyFont="1" applyFill="1" applyBorder="1" applyAlignment="1">
      <alignment horizontal="center" vertical="center"/>
    </xf>
    <xf numFmtId="1" fontId="6" fillId="32" borderId="18" xfId="0" applyNumberFormat="1" applyFont="1" applyFill="1" applyBorder="1" applyAlignment="1">
      <alignment horizontal="center" vertical="center" wrapText="1"/>
    </xf>
    <xf numFmtId="1" fontId="6" fillId="32" borderId="19" xfId="0" applyNumberFormat="1" applyFont="1" applyFill="1" applyBorder="1" applyAlignment="1">
      <alignment horizontal="center" vertical="center" wrapText="1"/>
    </xf>
    <xf numFmtId="1" fontId="6" fillId="32" borderId="20" xfId="0" applyNumberFormat="1" applyFont="1" applyFill="1" applyBorder="1" applyAlignment="1">
      <alignment horizontal="center" vertical="center"/>
    </xf>
    <xf numFmtId="1" fontId="6" fillId="32" borderId="18" xfId="0" applyNumberFormat="1" applyFont="1" applyFill="1" applyBorder="1" applyAlignment="1">
      <alignment horizontal="center"/>
    </xf>
    <xf numFmtId="1" fontId="6" fillId="32" borderId="19" xfId="0" applyNumberFormat="1" applyFont="1" applyFill="1" applyBorder="1" applyAlignment="1">
      <alignment horizontal="center"/>
    </xf>
    <xf numFmtId="1" fontId="6" fillId="32" borderId="2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" fontId="7" fillId="33" borderId="23" xfId="0" applyNumberFormat="1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center"/>
    </xf>
    <xf numFmtId="1" fontId="3" fillId="33" borderId="23" xfId="0" applyNumberFormat="1" applyFont="1" applyFill="1" applyBorder="1" applyAlignment="1">
      <alignment horizontal="center"/>
    </xf>
    <xf numFmtId="1" fontId="3" fillId="33" borderId="24" xfId="0" applyNumberFormat="1" applyFont="1" applyFill="1" applyBorder="1" applyAlignment="1">
      <alignment horizontal="center"/>
    </xf>
    <xf numFmtId="1" fontId="3" fillId="33" borderId="25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left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right" vertic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center" vertical="center"/>
    </xf>
    <xf numFmtId="4" fontId="5" fillId="33" borderId="26" xfId="0" applyNumberFormat="1" applyFont="1" applyFill="1" applyBorder="1" applyAlignment="1">
      <alignment horizontal="right" vertical="center"/>
    </xf>
    <xf numFmtId="1" fontId="3" fillId="33" borderId="26" xfId="0" applyNumberFormat="1" applyFont="1" applyFill="1" applyBorder="1" applyAlignment="1">
      <alignment horizontal="center"/>
    </xf>
    <xf numFmtId="1" fontId="3" fillId="33" borderId="27" xfId="0" applyNumberFormat="1" applyFont="1" applyFill="1" applyBorder="1" applyAlignment="1">
      <alignment horizontal="center"/>
    </xf>
    <xf numFmtId="1" fontId="3" fillId="33" borderId="28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/>
    </xf>
    <xf numFmtId="49" fontId="7" fillId="0" borderId="26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3" fontId="7" fillId="33" borderId="23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right" vertical="center"/>
    </xf>
    <xf numFmtId="3" fontId="3" fillId="33" borderId="13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49" fontId="8" fillId="33" borderId="11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left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Border="1" applyAlignment="1">
      <alignment horizontal="right" vertical="center"/>
    </xf>
    <xf numFmtId="3" fontId="3" fillId="33" borderId="14" xfId="0" applyNumberFormat="1" applyFont="1" applyFill="1" applyBorder="1" applyAlignment="1">
      <alignment horizontal="right" vertical="center"/>
    </xf>
    <xf numFmtId="3" fontId="3" fillId="33" borderId="11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/>
    </xf>
    <xf numFmtId="3" fontId="7" fillId="33" borderId="29" xfId="0" applyNumberFormat="1" applyFont="1" applyFill="1" applyBorder="1" applyAlignment="1">
      <alignment horizontal="center" vertical="center"/>
    </xf>
    <xf numFmtId="49" fontId="8" fillId="33" borderId="26" xfId="0" applyNumberFormat="1" applyFont="1" applyFill="1" applyBorder="1" applyAlignment="1">
      <alignment horizontal="center" vertical="center"/>
    </xf>
    <xf numFmtId="3" fontId="7" fillId="33" borderId="27" xfId="0" applyNumberFormat="1" applyFont="1" applyFill="1" applyBorder="1" applyAlignment="1">
      <alignment horizontal="left" vertical="center" wrapText="1"/>
    </xf>
    <xf numFmtId="3" fontId="5" fillId="33" borderId="30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3" fontId="3" fillId="33" borderId="30" xfId="0" applyNumberFormat="1" applyFont="1" applyFill="1" applyBorder="1" applyAlignment="1">
      <alignment horizontal="right" vertical="center"/>
    </xf>
    <xf numFmtId="3" fontId="3" fillId="33" borderId="26" xfId="0" applyNumberFormat="1" applyFont="1" applyFill="1" applyBorder="1" applyAlignment="1">
      <alignment horizontal="right" vertical="center"/>
    </xf>
    <xf numFmtId="3" fontId="3" fillId="33" borderId="27" xfId="0" applyNumberFormat="1" applyFont="1" applyFill="1" applyBorder="1" applyAlignment="1">
      <alignment horizontal="right" vertical="center"/>
    </xf>
    <xf numFmtId="3" fontId="7" fillId="32" borderId="22" xfId="0" applyNumberFormat="1" applyFont="1" applyFill="1" applyBorder="1" applyAlignment="1">
      <alignment/>
    </xf>
    <xf numFmtId="49" fontId="7" fillId="32" borderId="10" xfId="0" applyNumberFormat="1" applyFont="1" applyFill="1" applyBorder="1" applyAlignment="1">
      <alignment horizontal="center" vertical="center"/>
    </xf>
    <xf numFmtId="3" fontId="8" fillId="32" borderId="23" xfId="0" applyNumberFormat="1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3" fontId="3" fillId="32" borderId="23" xfId="0" applyNumberFormat="1" applyFont="1" applyFill="1" applyBorder="1" applyAlignment="1">
      <alignment horizontal="right"/>
    </xf>
    <xf numFmtId="3" fontId="3" fillId="32" borderId="10" xfId="0" applyNumberFormat="1" applyFont="1" applyFill="1" applyBorder="1" applyAlignment="1">
      <alignment horizontal="right"/>
    </xf>
    <xf numFmtId="3" fontId="3" fillId="32" borderId="23" xfId="0" applyNumberFormat="1" applyFont="1" applyFill="1" applyBorder="1" applyAlignment="1">
      <alignment/>
    </xf>
    <xf numFmtId="3" fontId="5" fillId="32" borderId="13" xfId="0" applyNumberFormat="1" applyFont="1" applyFill="1" applyBorder="1" applyAlignment="1">
      <alignment horizontal="right"/>
    </xf>
    <xf numFmtId="3" fontId="5" fillId="32" borderId="10" xfId="0" applyNumberFormat="1" applyFont="1" applyFill="1" applyBorder="1" applyAlignment="1">
      <alignment horizontal="right"/>
    </xf>
    <xf numFmtId="3" fontId="5" fillId="32" borderId="23" xfId="0" applyNumberFormat="1" applyFont="1" applyFill="1" applyBorder="1" applyAlignment="1">
      <alignment horizontal="right"/>
    </xf>
    <xf numFmtId="3" fontId="7" fillId="32" borderId="25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center"/>
    </xf>
    <xf numFmtId="3" fontId="8" fillId="32" borderId="0" xfId="0" applyNumberFormat="1" applyFont="1" applyFill="1" applyBorder="1" applyAlignment="1">
      <alignment vertical="center" wrapText="1"/>
    </xf>
    <xf numFmtId="3" fontId="5" fillId="32" borderId="11" xfId="0" applyNumberFormat="1" applyFont="1" applyFill="1" applyBorder="1" applyAlignment="1">
      <alignment horizontal="center" vertical="center" wrapText="1"/>
    </xf>
    <xf numFmtId="3" fontId="3" fillId="32" borderId="0" xfId="0" applyNumberFormat="1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/>
    </xf>
    <xf numFmtId="4" fontId="5" fillId="32" borderId="0" xfId="0" applyNumberFormat="1" applyFont="1" applyFill="1" applyBorder="1" applyAlignment="1">
      <alignment/>
    </xf>
    <xf numFmtId="3" fontId="5" fillId="32" borderId="14" xfId="0" applyNumberFormat="1" applyFont="1" applyFill="1" applyBorder="1" applyAlignment="1">
      <alignment horizontal="right"/>
    </xf>
    <xf numFmtId="3" fontId="5" fillId="32" borderId="11" xfId="0" applyNumberFormat="1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horizontal="right"/>
    </xf>
    <xf numFmtId="49" fontId="7" fillId="32" borderId="26" xfId="0" applyNumberFormat="1" applyFont="1" applyFill="1" applyBorder="1" applyAlignment="1">
      <alignment horizontal="center" vertical="center"/>
    </xf>
    <xf numFmtId="3" fontId="8" fillId="32" borderId="27" xfId="0" applyNumberFormat="1" applyFont="1" applyFill="1" applyBorder="1" applyAlignment="1">
      <alignment vertical="center" wrapText="1"/>
    </xf>
    <xf numFmtId="3" fontId="5" fillId="32" borderId="26" xfId="0" applyNumberFormat="1" applyFont="1" applyFill="1" applyBorder="1" applyAlignment="1">
      <alignment horizontal="center" vertical="center" wrapText="1"/>
    </xf>
    <xf numFmtId="3" fontId="5" fillId="32" borderId="30" xfId="0" applyNumberFormat="1" applyFont="1" applyFill="1" applyBorder="1" applyAlignment="1">
      <alignment horizontal="right"/>
    </xf>
    <xf numFmtId="3" fontId="5" fillId="32" borderId="26" xfId="0" applyNumberFormat="1" applyFont="1" applyFill="1" applyBorder="1" applyAlignment="1">
      <alignment horizontal="right"/>
    </xf>
    <xf numFmtId="3" fontId="5" fillId="32" borderId="27" xfId="0" applyNumberFormat="1" applyFont="1" applyFill="1" applyBorder="1" applyAlignment="1">
      <alignment horizontal="right"/>
    </xf>
    <xf numFmtId="3" fontId="3" fillId="32" borderId="11" xfId="0" applyNumberFormat="1" applyFont="1" applyFill="1" applyBorder="1" applyAlignment="1">
      <alignment horizontal="center" vertical="center" wrapText="1"/>
    </xf>
    <xf numFmtId="4" fontId="3" fillId="32" borderId="0" xfId="0" applyNumberFormat="1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49" fontId="8" fillId="32" borderId="11" xfId="0" applyNumberFormat="1" applyFont="1" applyFill="1" applyBorder="1" applyAlignment="1">
      <alignment horizontal="center" vertical="center"/>
    </xf>
    <xf numFmtId="3" fontId="7" fillId="32" borderId="31" xfId="0" applyNumberFormat="1" applyFont="1" applyFill="1" applyBorder="1" applyAlignment="1">
      <alignment/>
    </xf>
    <xf numFmtId="49" fontId="8" fillId="32" borderId="26" xfId="0" applyNumberFormat="1" applyFont="1" applyFill="1" applyBorder="1" applyAlignment="1">
      <alignment horizontal="center" vertical="center"/>
    </xf>
    <xf numFmtId="3" fontId="7" fillId="34" borderId="25" xfId="0" applyNumberFormat="1" applyFont="1" applyFill="1" applyBorder="1" applyAlignment="1">
      <alignment horizontal="center"/>
    </xf>
    <xf numFmtId="49" fontId="7" fillId="34" borderId="11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right"/>
    </xf>
    <xf numFmtId="4" fontId="3" fillId="34" borderId="11" xfId="0" applyNumberFormat="1" applyFont="1" applyFill="1" applyBorder="1" applyAlignment="1">
      <alignment horizontal="right"/>
    </xf>
    <xf numFmtId="4" fontId="3" fillId="34" borderId="13" xfId="0" applyNumberFormat="1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/>
    </xf>
    <xf numFmtId="4" fontId="3" fillId="34" borderId="23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right"/>
    </xf>
    <xf numFmtId="3" fontId="5" fillId="34" borderId="24" xfId="0" applyNumberFormat="1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 horizontal="right"/>
    </xf>
    <xf numFmtId="3" fontId="7" fillId="34" borderId="25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right"/>
    </xf>
    <xf numFmtId="3" fontId="5" fillId="34" borderId="12" xfId="0" applyNumberFormat="1" applyFont="1" applyFill="1" applyBorder="1" applyAlignment="1">
      <alignment horizontal="right"/>
    </xf>
    <xf numFmtId="49" fontId="8" fillId="34" borderId="11" xfId="0" applyNumberFormat="1" applyFont="1" applyFill="1" applyBorder="1" applyAlignment="1">
      <alignment horizontal="center" vertical="center"/>
    </xf>
    <xf numFmtId="3" fontId="5" fillId="34" borderId="26" xfId="0" applyNumberFormat="1" applyFont="1" applyFill="1" applyBorder="1" applyAlignment="1">
      <alignment horizontal="right"/>
    </xf>
    <xf numFmtId="3" fontId="5" fillId="34" borderId="28" xfId="0" applyNumberFormat="1" applyFont="1" applyFill="1" applyBorder="1" applyAlignment="1">
      <alignment horizontal="right"/>
    </xf>
    <xf numFmtId="3" fontId="7" fillId="33" borderId="22" xfId="0" applyNumberFormat="1" applyFont="1" applyFill="1" applyBorder="1" applyAlignment="1">
      <alignment horizontal="center" vertical="center"/>
    </xf>
    <xf numFmtId="3" fontId="7" fillId="34" borderId="23" xfId="0" applyNumberFormat="1" applyFont="1" applyFill="1" applyBorder="1" applyAlignment="1">
      <alignment horizontal="left" vertical="center" wrapText="1"/>
    </xf>
    <xf numFmtId="3" fontId="7" fillId="34" borderId="0" xfId="0" applyNumberFormat="1" applyFont="1" applyFill="1" applyBorder="1" applyAlignment="1">
      <alignment horizontal="left" vertical="center" wrapText="1"/>
    </xf>
    <xf numFmtId="3" fontId="7" fillId="33" borderId="31" xfId="0" applyNumberFormat="1" applyFont="1" applyFill="1" applyBorder="1" applyAlignment="1">
      <alignment horizontal="center" vertical="center"/>
    </xf>
    <xf numFmtId="3" fontId="7" fillId="34" borderId="27" xfId="0" applyNumberFormat="1" applyFont="1" applyFill="1" applyBorder="1" applyAlignment="1">
      <alignment horizontal="left" vertical="center" wrapText="1"/>
    </xf>
    <xf numFmtId="3" fontId="5" fillId="33" borderId="26" xfId="0" applyNumberFormat="1" applyFont="1" applyFill="1" applyBorder="1" applyAlignment="1">
      <alignment horizontal="center" vertical="center" wrapText="1"/>
    </xf>
    <xf numFmtId="3" fontId="7" fillId="32" borderId="22" xfId="0" applyNumberFormat="1" applyFont="1" applyFill="1" applyBorder="1" applyAlignment="1">
      <alignment horizontal="center" vertical="center"/>
    </xf>
    <xf numFmtId="4" fontId="3" fillId="32" borderId="13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32" borderId="23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3" fontId="3" fillId="32" borderId="23" xfId="0" applyNumberFormat="1" applyFont="1" applyFill="1" applyBorder="1" applyAlignment="1">
      <alignment horizontal="right" vertical="center"/>
    </xf>
    <xf numFmtId="3" fontId="7" fillId="32" borderId="25" xfId="0" applyNumberFormat="1" applyFont="1" applyFill="1" applyBorder="1" applyAlignment="1">
      <alignment horizontal="center" vertical="center"/>
    </xf>
    <xf numFmtId="4" fontId="5" fillId="32" borderId="11" xfId="0" applyNumberFormat="1" applyFont="1" applyFill="1" applyBorder="1" applyAlignment="1">
      <alignment horizontal="right" vertical="center"/>
    </xf>
    <xf numFmtId="4" fontId="3" fillId="32" borderId="11" xfId="0" applyNumberFormat="1" applyFont="1" applyFill="1" applyBorder="1" applyAlignment="1">
      <alignment horizontal="right" vertical="center"/>
    </xf>
    <xf numFmtId="4" fontId="3" fillId="32" borderId="0" xfId="0" applyNumberFormat="1" applyFont="1" applyFill="1" applyBorder="1" applyAlignment="1">
      <alignment horizontal="right" vertical="center"/>
    </xf>
    <xf numFmtId="3" fontId="3" fillId="32" borderId="11" xfId="0" applyNumberFormat="1" applyFont="1" applyFill="1" applyBorder="1" applyAlignment="1">
      <alignment horizontal="right" vertical="center"/>
    </xf>
    <xf numFmtId="3" fontId="3" fillId="32" borderId="0" xfId="0" applyNumberFormat="1" applyFont="1" applyFill="1" applyBorder="1" applyAlignment="1">
      <alignment horizontal="right" vertical="center"/>
    </xf>
    <xf numFmtId="3" fontId="8" fillId="32" borderId="26" xfId="0" applyNumberFormat="1" applyFont="1" applyFill="1" applyBorder="1" applyAlignment="1">
      <alignment horizontal="left" vertical="center" wrapText="1"/>
    </xf>
    <xf numFmtId="4" fontId="5" fillId="32" borderId="26" xfId="0" applyNumberFormat="1" applyFont="1" applyFill="1" applyBorder="1" applyAlignment="1">
      <alignment horizontal="right" vertical="center"/>
    </xf>
    <xf numFmtId="3" fontId="3" fillId="32" borderId="26" xfId="0" applyNumberFormat="1" applyFont="1" applyFill="1" applyBorder="1" applyAlignment="1">
      <alignment horizontal="right" vertical="center"/>
    </xf>
    <xf numFmtId="3" fontId="3" fillId="32" borderId="27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/>
    </xf>
    <xf numFmtId="4" fontId="3" fillId="32" borderId="10" xfId="0" applyNumberFormat="1" applyFont="1" applyFill="1" applyBorder="1" applyAlignment="1">
      <alignment/>
    </xf>
    <xf numFmtId="4" fontId="3" fillId="32" borderId="12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 horizontal="center" vertical="center" wrapText="1"/>
    </xf>
    <xf numFmtId="3" fontId="3" fillId="33" borderId="24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right" vertical="center"/>
    </xf>
    <xf numFmtId="3" fontId="5" fillId="33" borderId="27" xfId="0" applyNumberFormat="1" applyFont="1" applyFill="1" applyBorder="1" applyAlignment="1">
      <alignment horizontal="center" vertical="center" wrapText="1"/>
    </xf>
    <xf numFmtId="3" fontId="3" fillId="33" borderId="28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 wrapText="1"/>
    </xf>
    <xf numFmtId="4" fontId="5" fillId="32" borderId="26" xfId="0" applyNumberFormat="1" applyFont="1" applyFill="1" applyBorder="1" applyAlignment="1">
      <alignment horizontal="right" vertical="top"/>
    </xf>
    <xf numFmtId="3" fontId="7" fillId="32" borderId="25" xfId="0" applyNumberFormat="1" applyFont="1" applyFill="1" applyBorder="1" applyAlignment="1">
      <alignment vertical="top"/>
    </xf>
    <xf numFmtId="49" fontId="7" fillId="32" borderId="11" xfId="0" applyNumberFormat="1" applyFont="1" applyFill="1" applyBorder="1" applyAlignment="1">
      <alignment horizontal="center" vertical="top"/>
    </xf>
    <xf numFmtId="3" fontId="3" fillId="32" borderId="11" xfId="0" applyNumberFormat="1" applyFont="1" applyFill="1" applyBorder="1" applyAlignment="1">
      <alignment horizontal="center" vertical="top" wrapText="1"/>
    </xf>
    <xf numFmtId="4" fontId="3" fillId="32" borderId="0" xfId="0" applyNumberFormat="1" applyFont="1" applyFill="1" applyBorder="1" applyAlignment="1">
      <alignment horizontal="right" vertical="top"/>
    </xf>
    <xf numFmtId="4" fontId="3" fillId="32" borderId="10" xfId="0" applyNumberFormat="1" applyFont="1" applyFill="1" applyBorder="1" applyAlignment="1">
      <alignment horizontal="right" vertical="top"/>
    </xf>
    <xf numFmtId="4" fontId="3" fillId="32" borderId="23" xfId="0" applyNumberFormat="1" applyFont="1" applyFill="1" applyBorder="1" applyAlignment="1">
      <alignment horizontal="right" vertical="top"/>
    </xf>
    <xf numFmtId="4" fontId="3" fillId="32" borderId="10" xfId="0" applyNumberFormat="1" applyFont="1" applyFill="1" applyBorder="1" applyAlignment="1">
      <alignment vertical="top"/>
    </xf>
    <xf numFmtId="4" fontId="3" fillId="32" borderId="23" xfId="0" applyNumberFormat="1" applyFont="1" applyFill="1" applyBorder="1" applyAlignment="1">
      <alignment vertical="top"/>
    </xf>
    <xf numFmtId="4" fontId="5" fillId="32" borderId="10" xfId="0" applyNumberFormat="1" applyFont="1" applyFill="1" applyBorder="1" applyAlignment="1">
      <alignment vertical="top"/>
    </xf>
    <xf numFmtId="4" fontId="5" fillId="32" borderId="23" xfId="0" applyNumberFormat="1" applyFont="1" applyFill="1" applyBorder="1" applyAlignment="1">
      <alignment vertical="top"/>
    </xf>
    <xf numFmtId="3" fontId="5" fillId="32" borderId="10" xfId="0" applyNumberFormat="1" applyFont="1" applyFill="1" applyBorder="1" applyAlignment="1">
      <alignment horizontal="right" vertical="top"/>
    </xf>
    <xf numFmtId="3" fontId="5" fillId="32" borderId="23" xfId="0" applyNumberFormat="1" applyFont="1" applyFill="1" applyBorder="1" applyAlignment="1">
      <alignment horizontal="right" vertical="top"/>
    </xf>
    <xf numFmtId="3" fontId="5" fillId="32" borderId="11" xfId="0" applyNumberFormat="1" applyFont="1" applyFill="1" applyBorder="1" applyAlignment="1">
      <alignment horizontal="center" vertical="top" wrapText="1"/>
    </xf>
    <xf numFmtId="4" fontId="5" fillId="32" borderId="0" xfId="0" applyNumberFormat="1" applyFont="1" applyFill="1" applyBorder="1" applyAlignment="1">
      <alignment horizontal="right" vertical="top"/>
    </xf>
    <xf numFmtId="4" fontId="5" fillId="32" borderId="11" xfId="0" applyNumberFormat="1" applyFont="1" applyFill="1" applyBorder="1" applyAlignment="1">
      <alignment horizontal="right" vertical="top"/>
    </xf>
    <xf numFmtId="4" fontId="5" fillId="32" borderId="11" xfId="0" applyNumberFormat="1" applyFont="1" applyFill="1" applyBorder="1" applyAlignment="1">
      <alignment vertical="top"/>
    </xf>
    <xf numFmtId="4" fontId="5" fillId="32" borderId="0" xfId="0" applyNumberFormat="1" applyFont="1" applyFill="1" applyBorder="1" applyAlignment="1">
      <alignment vertical="top"/>
    </xf>
    <xf numFmtId="3" fontId="5" fillId="32" borderId="11" xfId="0" applyNumberFormat="1" applyFont="1" applyFill="1" applyBorder="1" applyAlignment="1">
      <alignment horizontal="right" vertical="top"/>
    </xf>
    <xf numFmtId="3" fontId="5" fillId="32" borderId="0" xfId="0" applyNumberFormat="1" applyFont="1" applyFill="1" applyBorder="1" applyAlignment="1">
      <alignment horizontal="right" vertical="top"/>
    </xf>
    <xf numFmtId="49" fontId="7" fillId="32" borderId="26" xfId="0" applyNumberFormat="1" applyFont="1" applyFill="1" applyBorder="1" applyAlignment="1">
      <alignment horizontal="center" vertical="top"/>
    </xf>
    <xf numFmtId="3" fontId="8" fillId="32" borderId="30" xfId="0" applyNumberFormat="1" applyFont="1" applyFill="1" applyBorder="1" applyAlignment="1">
      <alignment vertical="top" wrapText="1"/>
    </xf>
    <xf numFmtId="3" fontId="5" fillId="32" borderId="26" xfId="0" applyNumberFormat="1" applyFont="1" applyFill="1" applyBorder="1" applyAlignment="1">
      <alignment horizontal="center" vertical="top" wrapText="1"/>
    </xf>
    <xf numFmtId="4" fontId="5" fillId="32" borderId="27" xfId="0" applyNumberFormat="1" applyFont="1" applyFill="1" applyBorder="1" applyAlignment="1">
      <alignment horizontal="right" vertical="top"/>
    </xf>
    <xf numFmtId="3" fontId="5" fillId="32" borderId="26" xfId="0" applyNumberFormat="1" applyFont="1" applyFill="1" applyBorder="1" applyAlignment="1">
      <alignment horizontal="right" vertical="top"/>
    </xf>
    <xf numFmtId="3" fontId="5" fillId="32" borderId="27" xfId="0" applyNumberFormat="1" applyFont="1" applyFill="1" applyBorder="1" applyAlignment="1">
      <alignment horizontal="right" vertical="top"/>
    </xf>
    <xf numFmtId="49" fontId="7" fillId="32" borderId="10" xfId="0" applyNumberFormat="1" applyFont="1" applyFill="1" applyBorder="1" applyAlignment="1">
      <alignment horizontal="center" vertical="top"/>
    </xf>
    <xf numFmtId="4" fontId="3" fillId="32" borderId="11" xfId="0" applyNumberFormat="1" applyFont="1" applyFill="1" applyBorder="1" applyAlignment="1">
      <alignment horizontal="right" vertical="top"/>
    </xf>
    <xf numFmtId="4" fontId="3" fillId="32" borderId="0" xfId="0" applyNumberFormat="1" applyFont="1" applyFill="1" applyBorder="1" applyAlignment="1">
      <alignment vertical="top"/>
    </xf>
    <xf numFmtId="3" fontId="5" fillId="32" borderId="14" xfId="0" applyNumberFormat="1" applyFont="1" applyFill="1" applyBorder="1" applyAlignment="1">
      <alignment horizontal="right" vertical="top"/>
    </xf>
    <xf numFmtId="49" fontId="8" fillId="32" borderId="11" xfId="0" applyNumberFormat="1" applyFont="1" applyFill="1" applyBorder="1" applyAlignment="1">
      <alignment horizontal="center" vertical="top"/>
    </xf>
    <xf numFmtId="3" fontId="5" fillId="32" borderId="12" xfId="0" applyNumberFormat="1" applyFont="1" applyFill="1" applyBorder="1" applyAlignment="1">
      <alignment horizontal="right" vertical="top"/>
    </xf>
    <xf numFmtId="49" fontId="8" fillId="32" borderId="26" xfId="0" applyNumberFormat="1" applyFont="1" applyFill="1" applyBorder="1" applyAlignment="1">
      <alignment horizontal="center" vertical="top"/>
    </xf>
    <xf numFmtId="3" fontId="5" fillId="32" borderId="28" xfId="0" applyNumberFormat="1" applyFont="1" applyFill="1" applyBorder="1" applyAlignment="1">
      <alignment horizontal="right" vertical="top"/>
    </xf>
    <xf numFmtId="49" fontId="8" fillId="33" borderId="23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27" xfId="0" applyNumberFormat="1" applyFont="1" applyFill="1" applyBorder="1" applyAlignment="1">
      <alignment horizontal="center" vertical="center"/>
    </xf>
    <xf numFmtId="3" fontId="7" fillId="33" borderId="26" xfId="0" applyNumberFormat="1" applyFont="1" applyFill="1" applyBorder="1" applyAlignment="1">
      <alignment horizontal="left" vertical="center" wrapText="1"/>
    </xf>
    <xf numFmtId="4" fontId="5" fillId="33" borderId="30" xfId="0" applyNumberFormat="1" applyFont="1" applyFill="1" applyBorder="1" applyAlignment="1">
      <alignment horizontal="right" vertical="center"/>
    </xf>
    <xf numFmtId="4" fontId="5" fillId="33" borderId="28" xfId="0" applyNumberFormat="1" applyFont="1" applyFill="1" applyBorder="1" applyAlignment="1">
      <alignment horizontal="right" vertical="center"/>
    </xf>
    <xf numFmtId="3" fontId="7" fillId="32" borderId="32" xfId="0" applyNumberFormat="1" applyFont="1" applyFill="1" applyBorder="1" applyAlignment="1">
      <alignment vertical="top"/>
    </xf>
    <xf numFmtId="49" fontId="7" fillId="32" borderId="13" xfId="0" applyNumberFormat="1" applyFont="1" applyFill="1" applyBorder="1" applyAlignment="1">
      <alignment horizontal="center" vertical="top"/>
    </xf>
    <xf numFmtId="3" fontId="3" fillId="32" borderId="23" xfId="0" applyNumberFormat="1" applyFont="1" applyFill="1" applyBorder="1" applyAlignment="1">
      <alignment horizontal="center" vertical="top" wrapText="1"/>
    </xf>
    <xf numFmtId="4" fontId="5" fillId="32" borderId="13" xfId="0" applyNumberFormat="1" applyFont="1" applyFill="1" applyBorder="1" applyAlignment="1">
      <alignment horizontal="right" vertical="top"/>
    </xf>
    <xf numFmtId="4" fontId="5" fillId="32" borderId="10" xfId="0" applyNumberFormat="1" applyFont="1" applyFill="1" applyBorder="1" applyAlignment="1">
      <alignment horizontal="right" vertical="top"/>
    </xf>
    <xf numFmtId="3" fontId="5" fillId="32" borderId="24" xfId="0" applyNumberFormat="1" applyFont="1" applyFill="1" applyBorder="1" applyAlignment="1">
      <alignment horizontal="right" vertical="top"/>
    </xf>
    <xf numFmtId="49" fontId="7" fillId="32" borderId="14" xfId="0" applyNumberFormat="1" applyFont="1" applyFill="1" applyBorder="1" applyAlignment="1">
      <alignment horizontal="center" vertical="top"/>
    </xf>
    <xf numFmtId="3" fontId="5" fillId="32" borderId="0" xfId="0" applyNumberFormat="1" applyFont="1" applyFill="1" applyBorder="1" applyAlignment="1">
      <alignment horizontal="center" vertical="top" wrapText="1"/>
    </xf>
    <xf numFmtId="4" fontId="5" fillId="32" borderId="14" xfId="0" applyNumberFormat="1" applyFont="1" applyFill="1" applyBorder="1" applyAlignment="1">
      <alignment horizontal="right" vertical="top"/>
    </xf>
    <xf numFmtId="49" fontId="7" fillId="32" borderId="30" xfId="0" applyNumberFormat="1" applyFont="1" applyFill="1" applyBorder="1" applyAlignment="1">
      <alignment horizontal="center" vertical="top"/>
    </xf>
    <xf numFmtId="3" fontId="8" fillId="32" borderId="26" xfId="0" applyNumberFormat="1" applyFont="1" applyFill="1" applyBorder="1" applyAlignment="1">
      <alignment vertical="top" wrapText="1"/>
    </xf>
    <xf numFmtId="3" fontId="5" fillId="32" borderId="27" xfId="0" applyNumberFormat="1" applyFont="1" applyFill="1" applyBorder="1" applyAlignment="1">
      <alignment horizontal="center" vertical="top" wrapText="1"/>
    </xf>
    <xf numFmtId="4" fontId="5" fillId="32" borderId="30" xfId="0" applyNumberFormat="1" applyFont="1" applyFill="1" applyBorder="1" applyAlignment="1">
      <alignment horizontal="right" vertical="top"/>
    </xf>
    <xf numFmtId="49" fontId="7" fillId="32" borderId="0" xfId="0" applyNumberFormat="1" applyFont="1" applyFill="1" applyBorder="1" applyAlignment="1">
      <alignment horizontal="center" vertical="top"/>
    </xf>
    <xf numFmtId="3" fontId="3" fillId="32" borderId="0" xfId="0" applyNumberFormat="1" applyFont="1" applyFill="1" applyBorder="1" applyAlignment="1">
      <alignment horizontal="center" vertical="top" wrapText="1"/>
    </xf>
    <xf numFmtId="4" fontId="3" fillId="32" borderId="11" xfId="0" applyNumberFormat="1" applyFont="1" applyFill="1" applyBorder="1" applyAlignment="1">
      <alignment vertical="top"/>
    </xf>
    <xf numFmtId="3" fontId="3" fillId="32" borderId="32" xfId="0" applyNumberFormat="1" applyFont="1" applyFill="1" applyBorder="1" applyAlignment="1">
      <alignment vertical="top"/>
    </xf>
    <xf numFmtId="4" fontId="5" fillId="32" borderId="23" xfId="0" applyNumberFormat="1" applyFont="1" applyFill="1" applyBorder="1" applyAlignment="1">
      <alignment horizontal="right" vertical="top"/>
    </xf>
    <xf numFmtId="4" fontId="3" fillId="32" borderId="13" xfId="0" applyNumberFormat="1" applyFont="1" applyFill="1" applyBorder="1" applyAlignment="1">
      <alignment horizontal="right" vertical="top"/>
    </xf>
    <xf numFmtId="4" fontId="5" fillId="32" borderId="12" xfId="0" applyNumberFormat="1" applyFont="1" applyFill="1" applyBorder="1" applyAlignment="1">
      <alignment vertical="top"/>
    </xf>
    <xf numFmtId="49" fontId="8" fillId="32" borderId="14" xfId="0" applyNumberFormat="1" applyFont="1" applyFill="1" applyBorder="1" applyAlignment="1">
      <alignment horizontal="center" vertical="top"/>
    </xf>
    <xf numFmtId="3" fontId="3" fillId="32" borderId="29" xfId="0" applyNumberFormat="1" applyFont="1" applyFill="1" applyBorder="1" applyAlignment="1">
      <alignment vertical="top"/>
    </xf>
    <xf numFmtId="49" fontId="8" fillId="32" borderId="30" xfId="0" applyNumberFormat="1" applyFont="1" applyFill="1" applyBorder="1" applyAlignment="1">
      <alignment horizontal="center" vertical="top"/>
    </xf>
    <xf numFmtId="49" fontId="8" fillId="33" borderId="13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right" vertical="center"/>
    </xf>
    <xf numFmtId="4" fontId="3" fillId="33" borderId="13" xfId="0" applyNumberFormat="1" applyFont="1" applyFill="1" applyBorder="1" applyAlignment="1">
      <alignment horizontal="right" vertical="center"/>
    </xf>
    <xf numFmtId="49" fontId="8" fillId="33" borderId="14" xfId="0" applyNumberFormat="1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49" fontId="8" fillId="33" borderId="30" xfId="0" applyNumberFormat="1" applyFont="1" applyFill="1" applyBorder="1" applyAlignment="1">
      <alignment horizontal="center" vertical="center"/>
    </xf>
    <xf numFmtId="3" fontId="7" fillId="32" borderId="33" xfId="0" applyNumberFormat="1" applyFont="1" applyFill="1" applyBorder="1" applyAlignment="1">
      <alignment horizontal="center" vertical="center"/>
    </xf>
    <xf numFmtId="49" fontId="7" fillId="32" borderId="0" xfId="0" applyNumberFormat="1" applyFont="1" applyFill="1" applyBorder="1" applyAlignment="1">
      <alignment horizontal="center" vertical="center"/>
    </xf>
    <xf numFmtId="3" fontId="8" fillId="32" borderId="11" xfId="0" applyNumberFormat="1" applyFont="1" applyFill="1" applyBorder="1" applyAlignment="1">
      <alignment horizontal="left" vertical="center" wrapText="1"/>
    </xf>
    <xf numFmtId="3" fontId="3" fillId="32" borderId="0" xfId="0" applyNumberFormat="1" applyFont="1" applyFill="1" applyBorder="1" applyAlignment="1">
      <alignment horizontal="center" vertical="center" wrapText="1"/>
    </xf>
    <xf numFmtId="3" fontId="7" fillId="32" borderId="32" xfId="0" applyNumberFormat="1" applyFont="1" applyFill="1" applyBorder="1" applyAlignment="1">
      <alignment horizontal="center" vertical="center"/>
    </xf>
    <xf numFmtId="49" fontId="8" fillId="32" borderId="0" xfId="0" applyNumberFormat="1" applyFont="1" applyFill="1" applyBorder="1" applyAlignment="1">
      <alignment horizontal="center" vertical="center"/>
    </xf>
    <xf numFmtId="3" fontId="7" fillId="32" borderId="11" xfId="0" applyNumberFormat="1" applyFont="1" applyFill="1" applyBorder="1" applyAlignment="1">
      <alignment horizontal="left" vertical="center" wrapText="1"/>
    </xf>
    <xf numFmtId="3" fontId="5" fillId="32" borderId="0" xfId="0" applyNumberFormat="1" applyFont="1" applyFill="1" applyBorder="1" applyAlignment="1">
      <alignment horizontal="center" vertical="center" wrapText="1"/>
    </xf>
    <xf numFmtId="49" fontId="7" fillId="32" borderId="23" xfId="0" applyNumberFormat="1" applyFont="1" applyFill="1" applyBorder="1" applyAlignment="1">
      <alignment horizontal="center" vertical="top"/>
    </xf>
    <xf numFmtId="4" fontId="3" fillId="32" borderId="13" xfId="0" applyNumberFormat="1" applyFont="1" applyFill="1" applyBorder="1" applyAlignment="1">
      <alignment vertical="top"/>
    </xf>
    <xf numFmtId="49" fontId="8" fillId="32" borderId="0" xfId="0" applyNumberFormat="1" applyFont="1" applyFill="1" applyBorder="1" applyAlignment="1">
      <alignment horizontal="center" vertical="top"/>
    </xf>
    <xf numFmtId="4" fontId="5" fillId="32" borderId="14" xfId="0" applyNumberFormat="1" applyFont="1" applyFill="1" applyBorder="1" applyAlignment="1">
      <alignment vertical="top"/>
    </xf>
    <xf numFmtId="3" fontId="7" fillId="32" borderId="29" xfId="0" applyNumberFormat="1" applyFont="1" applyFill="1" applyBorder="1" applyAlignment="1">
      <alignment vertical="top"/>
    </xf>
    <xf numFmtId="49" fontId="8" fillId="32" borderId="27" xfId="0" applyNumberFormat="1" applyFont="1" applyFill="1" applyBorder="1" applyAlignment="1">
      <alignment horizontal="center" vertical="top"/>
    </xf>
    <xf numFmtId="3" fontId="8" fillId="33" borderId="27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left" vertical="center" wrapText="1"/>
    </xf>
    <xf numFmtId="3" fontId="7" fillId="32" borderId="22" xfId="0" applyNumberFormat="1" applyFont="1" applyFill="1" applyBorder="1" applyAlignment="1">
      <alignment vertical="top"/>
    </xf>
    <xf numFmtId="49" fontId="8" fillId="32" borderId="10" xfId="0" applyNumberFormat="1" applyFont="1" applyFill="1" applyBorder="1" applyAlignment="1">
      <alignment horizontal="center" vertical="top"/>
    </xf>
    <xf numFmtId="3" fontId="3" fillId="32" borderId="10" xfId="0" applyNumberFormat="1" applyFont="1" applyFill="1" applyBorder="1" applyAlignment="1">
      <alignment horizontal="center" vertical="top" wrapText="1"/>
    </xf>
    <xf numFmtId="4" fontId="11" fillId="32" borderId="23" xfId="0" applyNumberFormat="1" applyFont="1" applyFill="1" applyBorder="1" applyAlignment="1">
      <alignment horizontal="right" vertical="top"/>
    </xf>
    <xf numFmtId="4" fontId="11" fillId="32" borderId="10" xfId="0" applyNumberFormat="1" applyFont="1" applyFill="1" applyBorder="1" applyAlignment="1">
      <alignment horizontal="right" vertical="top"/>
    </xf>
    <xf numFmtId="4" fontId="12" fillId="32" borderId="10" xfId="0" applyNumberFormat="1" applyFont="1" applyFill="1" applyBorder="1" applyAlignment="1">
      <alignment vertical="top"/>
    </xf>
    <xf numFmtId="4" fontId="11" fillId="32" borderId="23" xfId="0" applyNumberFormat="1" applyFont="1" applyFill="1" applyBorder="1" applyAlignment="1">
      <alignment vertical="top"/>
    </xf>
    <xf numFmtId="3" fontId="5" fillId="32" borderId="10" xfId="0" applyNumberFormat="1" applyFont="1" applyFill="1" applyBorder="1" applyAlignment="1">
      <alignment vertical="top"/>
    </xf>
    <xf numFmtId="3" fontId="5" fillId="32" borderId="23" xfId="0" applyNumberFormat="1" applyFont="1" applyFill="1" applyBorder="1" applyAlignment="1">
      <alignment vertical="top"/>
    </xf>
    <xf numFmtId="4" fontId="12" fillId="32" borderId="0" xfId="0" applyNumberFormat="1" applyFont="1" applyFill="1" applyBorder="1" applyAlignment="1">
      <alignment horizontal="right" vertical="top"/>
    </xf>
    <xf numFmtId="4" fontId="12" fillId="32" borderId="11" xfId="0" applyNumberFormat="1" applyFont="1" applyFill="1" applyBorder="1" applyAlignment="1">
      <alignment horizontal="right" vertical="top"/>
    </xf>
    <xf numFmtId="4" fontId="12" fillId="32" borderId="11" xfId="0" applyNumberFormat="1" applyFont="1" applyFill="1" applyBorder="1" applyAlignment="1">
      <alignment vertical="top"/>
    </xf>
    <xf numFmtId="4" fontId="12" fillId="32" borderId="0" xfId="0" applyNumberFormat="1" applyFont="1" applyFill="1" applyBorder="1" applyAlignment="1">
      <alignment vertical="top"/>
    </xf>
    <xf numFmtId="3" fontId="5" fillId="32" borderId="11" xfId="0" applyNumberFormat="1" applyFont="1" applyFill="1" applyBorder="1" applyAlignment="1">
      <alignment vertical="top"/>
    </xf>
    <xf numFmtId="3" fontId="5" fillId="32" borderId="0" xfId="0" applyNumberFormat="1" applyFont="1" applyFill="1" applyBorder="1" applyAlignment="1">
      <alignment vertical="top"/>
    </xf>
    <xf numFmtId="4" fontId="12" fillId="32" borderId="26" xfId="0" applyNumberFormat="1" applyFont="1" applyFill="1" applyBorder="1" applyAlignment="1">
      <alignment horizontal="right" vertical="top"/>
    </xf>
    <xf numFmtId="4" fontId="12" fillId="32" borderId="26" xfId="0" applyNumberFormat="1" applyFont="1" applyFill="1" applyBorder="1" applyAlignment="1">
      <alignment vertical="top"/>
    </xf>
    <xf numFmtId="3" fontId="5" fillId="32" borderId="26" xfId="0" applyNumberFormat="1" applyFont="1" applyFill="1" applyBorder="1" applyAlignment="1">
      <alignment vertical="top"/>
    </xf>
    <xf numFmtId="3" fontId="5" fillId="32" borderId="27" xfId="0" applyNumberFormat="1" applyFont="1" applyFill="1" applyBorder="1" applyAlignment="1">
      <alignment vertical="top"/>
    </xf>
    <xf numFmtId="3" fontId="10" fillId="32" borderId="26" xfId="0" applyNumberFormat="1" applyFont="1" applyFill="1" applyBorder="1" applyAlignment="1">
      <alignment vertical="top" wrapText="1"/>
    </xf>
    <xf numFmtId="3" fontId="3" fillId="32" borderId="24" xfId="0" applyNumberFormat="1" applyFont="1" applyFill="1" applyBorder="1" applyAlignment="1">
      <alignment horizontal="center" vertical="top" wrapText="1"/>
    </xf>
    <xf numFmtId="4" fontId="12" fillId="32" borderId="23" xfId="0" applyNumberFormat="1" applyFont="1" applyFill="1" applyBorder="1" applyAlignment="1">
      <alignment horizontal="right" vertical="top"/>
    </xf>
    <xf numFmtId="4" fontId="12" fillId="32" borderId="23" xfId="0" applyNumberFormat="1" applyFont="1" applyFill="1" applyBorder="1" applyAlignment="1">
      <alignment vertical="top"/>
    </xf>
    <xf numFmtId="3" fontId="5" fillId="32" borderId="12" xfId="0" applyNumberFormat="1" applyFont="1" applyFill="1" applyBorder="1" applyAlignment="1">
      <alignment horizontal="center" vertical="top" wrapText="1"/>
    </xf>
    <xf numFmtId="3" fontId="7" fillId="32" borderId="33" xfId="0" applyNumberFormat="1" applyFont="1" applyFill="1" applyBorder="1" applyAlignment="1">
      <alignment vertical="top"/>
    </xf>
    <xf numFmtId="4" fontId="3" fillId="32" borderId="12" xfId="0" applyNumberFormat="1" applyFont="1" applyFill="1" applyBorder="1" applyAlignment="1">
      <alignment vertical="top"/>
    </xf>
    <xf numFmtId="49" fontId="7" fillId="32" borderId="27" xfId="0" applyNumberFormat="1" applyFont="1" applyFill="1" applyBorder="1" applyAlignment="1">
      <alignment horizontal="center" vertical="top"/>
    </xf>
    <xf numFmtId="4" fontId="3" fillId="32" borderId="24" xfId="0" applyNumberFormat="1" applyFont="1" applyFill="1" applyBorder="1" applyAlignment="1">
      <alignment vertical="top"/>
    </xf>
    <xf numFmtId="3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/>
    </xf>
    <xf numFmtId="3" fontId="7" fillId="33" borderId="26" xfId="0" applyNumberFormat="1" applyFont="1" applyFill="1" applyBorder="1" applyAlignment="1">
      <alignment horizontal="left" wrapText="1"/>
    </xf>
    <xf numFmtId="4" fontId="5" fillId="32" borderId="30" xfId="0" applyNumberFormat="1" applyFont="1" applyFill="1" applyBorder="1" applyAlignment="1">
      <alignment vertical="top"/>
    </xf>
    <xf numFmtId="3" fontId="3" fillId="32" borderId="0" xfId="0" applyNumberFormat="1" applyFont="1" applyFill="1" applyBorder="1" applyAlignment="1">
      <alignment horizontal="right" vertical="top"/>
    </xf>
    <xf numFmtId="4" fontId="3" fillId="32" borderId="24" xfId="0" applyNumberFormat="1" applyFont="1" applyFill="1" applyBorder="1" applyAlignment="1">
      <alignment horizontal="right" vertical="top"/>
    </xf>
    <xf numFmtId="3" fontId="5" fillId="32" borderId="13" xfId="0" applyNumberFormat="1" applyFont="1" applyFill="1" applyBorder="1" applyAlignment="1">
      <alignment horizontal="right" vertical="top"/>
    </xf>
    <xf numFmtId="4" fontId="5" fillId="32" borderId="12" xfId="0" applyNumberFormat="1" applyFont="1" applyFill="1" applyBorder="1" applyAlignment="1">
      <alignment horizontal="right" vertical="top"/>
    </xf>
    <xf numFmtId="3" fontId="5" fillId="32" borderId="30" xfId="0" applyNumberFormat="1" applyFont="1" applyFill="1" applyBorder="1" applyAlignment="1">
      <alignment horizontal="right" vertical="top"/>
    </xf>
    <xf numFmtId="49" fontId="7" fillId="32" borderId="24" xfId="0" applyNumberFormat="1" applyFont="1" applyFill="1" applyBorder="1" applyAlignment="1">
      <alignment horizontal="center" vertical="top"/>
    </xf>
    <xf numFmtId="4" fontId="5" fillId="32" borderId="24" xfId="0" applyNumberFormat="1" applyFont="1" applyFill="1" applyBorder="1" applyAlignment="1">
      <alignment horizontal="right" vertical="top"/>
    </xf>
    <xf numFmtId="49" fontId="8" fillId="32" borderId="12" xfId="0" applyNumberFormat="1" applyFont="1" applyFill="1" applyBorder="1" applyAlignment="1">
      <alignment horizontal="center" vertical="top"/>
    </xf>
    <xf numFmtId="49" fontId="5" fillId="32" borderId="12" xfId="0" applyNumberFormat="1" applyFont="1" applyFill="1" applyBorder="1" applyAlignment="1">
      <alignment horizontal="center" vertical="top"/>
    </xf>
    <xf numFmtId="3" fontId="5" fillId="32" borderId="0" xfId="0" applyNumberFormat="1" applyFont="1" applyFill="1" applyBorder="1" applyAlignment="1">
      <alignment vertical="top" wrapText="1"/>
    </xf>
    <xf numFmtId="4" fontId="5" fillId="32" borderId="28" xfId="0" applyNumberFormat="1" applyFont="1" applyFill="1" applyBorder="1" applyAlignment="1">
      <alignment horizontal="right" vertical="top"/>
    </xf>
    <xf numFmtId="3" fontId="5" fillId="32" borderId="34" xfId="0" applyNumberFormat="1" applyFont="1" applyFill="1" applyBorder="1" applyAlignment="1">
      <alignment horizontal="center" vertical="top"/>
    </xf>
    <xf numFmtId="3" fontId="3" fillId="32" borderId="25" xfId="0" applyNumberFormat="1" applyFont="1" applyFill="1" applyBorder="1" applyAlignment="1">
      <alignment vertical="top"/>
    </xf>
    <xf numFmtId="49" fontId="3" fillId="32" borderId="30" xfId="0" applyNumberFormat="1" applyFont="1" applyFill="1" applyBorder="1" applyAlignment="1">
      <alignment horizontal="center" vertical="top"/>
    </xf>
    <xf numFmtId="3" fontId="5" fillId="32" borderId="26" xfId="0" applyNumberFormat="1" applyFont="1" applyFill="1" applyBorder="1" applyAlignment="1">
      <alignment vertical="top" wrapText="1"/>
    </xf>
    <xf numFmtId="49" fontId="8" fillId="33" borderId="23" xfId="0" applyNumberFormat="1" applyFont="1" applyFill="1" applyBorder="1" applyAlignment="1">
      <alignment horizontal="center" vertical="top"/>
    </xf>
    <xf numFmtId="3" fontId="3" fillId="33" borderId="13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top"/>
    </xf>
    <xf numFmtId="4" fontId="3" fillId="33" borderId="23" xfId="0" applyNumberFormat="1" applyFont="1" applyFill="1" applyBorder="1" applyAlignment="1">
      <alignment horizontal="right" vertical="top"/>
    </xf>
    <xf numFmtId="4" fontId="3" fillId="33" borderId="10" xfId="0" applyNumberFormat="1" applyFont="1" applyFill="1" applyBorder="1" applyAlignment="1">
      <alignment vertical="top"/>
    </xf>
    <xf numFmtId="4" fontId="3" fillId="33" borderId="23" xfId="0" applyNumberFormat="1" applyFont="1" applyFill="1" applyBorder="1" applyAlignment="1">
      <alignment vertical="top"/>
    </xf>
    <xf numFmtId="3" fontId="5" fillId="33" borderId="11" xfId="0" applyNumberFormat="1" applyFont="1" applyFill="1" applyBorder="1" applyAlignment="1">
      <alignment horizontal="right" vertical="top"/>
    </xf>
    <xf numFmtId="3" fontId="5" fillId="33" borderId="1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49" fontId="8" fillId="33" borderId="0" xfId="0" applyNumberFormat="1" applyFont="1" applyFill="1" applyBorder="1" applyAlignment="1">
      <alignment horizontal="center" vertical="top"/>
    </xf>
    <xf numFmtId="3" fontId="5" fillId="33" borderId="14" xfId="0" applyNumberFormat="1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right" vertical="top"/>
    </xf>
    <xf numFmtId="4" fontId="5" fillId="33" borderId="0" xfId="0" applyNumberFormat="1" applyFont="1" applyFill="1" applyBorder="1" applyAlignment="1">
      <alignment vertical="top"/>
    </xf>
    <xf numFmtId="4" fontId="5" fillId="33" borderId="11" xfId="0" applyNumberFormat="1" applyFont="1" applyFill="1" applyBorder="1" applyAlignment="1">
      <alignment vertical="top"/>
    </xf>
    <xf numFmtId="3" fontId="7" fillId="33" borderId="11" xfId="0" applyNumberFormat="1" applyFont="1" applyFill="1" applyBorder="1" applyAlignment="1">
      <alignment vertical="center" wrapText="1"/>
    </xf>
    <xf numFmtId="49" fontId="7" fillId="32" borderId="13" xfId="0" applyNumberFormat="1" applyFont="1" applyFill="1" applyBorder="1" applyAlignment="1">
      <alignment horizontal="center" vertical="center"/>
    </xf>
    <xf numFmtId="3" fontId="3" fillId="32" borderId="23" xfId="0" applyNumberFormat="1" applyFont="1" applyFill="1" applyBorder="1" applyAlignment="1">
      <alignment horizontal="center" vertical="center" wrapText="1"/>
    </xf>
    <xf numFmtId="49" fontId="7" fillId="32" borderId="14" xfId="0" applyNumberFormat="1" applyFont="1" applyFill="1" applyBorder="1" applyAlignment="1">
      <alignment horizontal="center" vertical="center"/>
    </xf>
    <xf numFmtId="49" fontId="7" fillId="32" borderId="30" xfId="0" applyNumberFormat="1" applyFont="1" applyFill="1" applyBorder="1" applyAlignment="1">
      <alignment horizontal="center" vertical="center"/>
    </xf>
    <xf numFmtId="3" fontId="5" fillId="32" borderId="27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right" vertical="center"/>
    </xf>
    <xf numFmtId="3" fontId="7" fillId="33" borderId="28" xfId="0" applyNumberFormat="1" applyFont="1" applyFill="1" applyBorder="1" applyAlignment="1">
      <alignment horizontal="left" wrapText="1"/>
    </xf>
    <xf numFmtId="4" fontId="3" fillId="33" borderId="30" xfId="0" applyNumberFormat="1" applyFont="1" applyFill="1" applyBorder="1" applyAlignment="1">
      <alignment horizontal="right" vertical="center"/>
    </xf>
    <xf numFmtId="3" fontId="8" fillId="32" borderId="28" xfId="0" applyNumberFormat="1" applyFont="1" applyFill="1" applyBorder="1" applyAlignment="1">
      <alignment horizontal="left" vertical="center" wrapText="1"/>
    </xf>
    <xf numFmtId="3" fontId="8" fillId="32" borderId="12" xfId="0" applyNumberFormat="1" applyFont="1" applyFill="1" applyBorder="1" applyAlignment="1">
      <alignment vertical="top" wrapText="1"/>
    </xf>
    <xf numFmtId="3" fontId="5" fillId="32" borderId="14" xfId="0" applyNumberFormat="1" applyFont="1" applyFill="1" applyBorder="1" applyAlignment="1">
      <alignment horizontal="center" vertical="top" wrapText="1"/>
    </xf>
    <xf numFmtId="3" fontId="3" fillId="33" borderId="18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vertical="top"/>
    </xf>
    <xf numFmtId="4" fontId="3" fillId="33" borderId="18" xfId="0" applyNumberFormat="1" applyFont="1" applyFill="1" applyBorder="1" applyAlignment="1">
      <alignment horizontal="right" vertical="top"/>
    </xf>
    <xf numFmtId="4" fontId="3" fillId="33" borderId="19" xfId="0" applyNumberFormat="1" applyFont="1" applyFill="1" applyBorder="1" applyAlignment="1">
      <alignment vertical="top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right" vertical="top"/>
    </xf>
    <xf numFmtId="4" fontId="5" fillId="33" borderId="35" xfId="0" applyNumberFormat="1" applyFont="1" applyFill="1" applyBorder="1" applyAlignment="1">
      <alignment horizontal="right" vertical="top"/>
    </xf>
    <xf numFmtId="3" fontId="3" fillId="32" borderId="0" xfId="0" applyNumberFormat="1" applyFont="1" applyFill="1" applyBorder="1" applyAlignment="1">
      <alignment/>
    </xf>
    <xf numFmtId="49" fontId="5" fillId="32" borderId="0" xfId="0" applyNumberFormat="1" applyFont="1" applyFill="1" applyBorder="1" applyAlignment="1">
      <alignment horizontal="center" vertical="center"/>
    </xf>
    <xf numFmtId="3" fontId="5" fillId="32" borderId="0" xfId="0" applyNumberFormat="1" applyFont="1" applyFill="1" applyBorder="1" applyAlignment="1">
      <alignment vertical="center" wrapText="1"/>
    </xf>
    <xf numFmtId="3" fontId="13" fillId="32" borderId="0" xfId="0" applyNumberFormat="1" applyFont="1" applyFill="1" applyBorder="1" applyAlignment="1">
      <alignment horizontal="left"/>
    </xf>
    <xf numFmtId="3" fontId="13" fillId="32" borderId="0" xfId="0" applyNumberFormat="1" applyFont="1" applyFill="1" applyBorder="1" applyAlignment="1">
      <alignment/>
    </xf>
    <xf numFmtId="3" fontId="5" fillId="32" borderId="0" xfId="0" applyNumberFormat="1" applyFont="1" applyFill="1" applyBorder="1" applyAlignment="1">
      <alignment/>
    </xf>
    <xf numFmtId="3" fontId="3" fillId="32" borderId="0" xfId="0" applyNumberFormat="1" applyFont="1" applyFill="1" applyBorder="1" applyAlignment="1">
      <alignment/>
    </xf>
    <xf numFmtId="4" fontId="16" fillId="33" borderId="10" xfId="0" applyNumberFormat="1" applyFont="1" applyFill="1" applyBorder="1" applyAlignment="1">
      <alignment horizontal="right" vertical="center"/>
    </xf>
    <xf numFmtId="4" fontId="16" fillId="33" borderId="10" xfId="0" applyNumberFormat="1" applyFont="1" applyFill="1" applyBorder="1" applyAlignment="1">
      <alignment horizontal="right"/>
    </xf>
    <xf numFmtId="4" fontId="16" fillId="33" borderId="23" xfId="0" applyNumberFormat="1" applyFont="1" applyFill="1" applyBorder="1" applyAlignment="1">
      <alignment horizontal="center"/>
    </xf>
    <xf numFmtId="4" fontId="17" fillId="33" borderId="11" xfId="0" applyNumberFormat="1" applyFont="1" applyFill="1" applyBorder="1" applyAlignment="1">
      <alignment horizontal="right"/>
    </xf>
    <xf numFmtId="4" fontId="16" fillId="33" borderId="0" xfId="0" applyNumberFormat="1" applyFont="1" applyFill="1" applyBorder="1" applyAlignment="1">
      <alignment horizontal="center"/>
    </xf>
    <xf numFmtId="4" fontId="17" fillId="33" borderId="26" xfId="0" applyNumberFormat="1" applyFont="1" applyFill="1" applyBorder="1" applyAlignment="1">
      <alignment horizontal="right" vertical="center"/>
    </xf>
    <xf numFmtId="4" fontId="16" fillId="0" borderId="10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 horizontal="center"/>
    </xf>
    <xf numFmtId="4" fontId="17" fillId="0" borderId="11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right"/>
    </xf>
    <xf numFmtId="4" fontId="17" fillId="0" borderId="11" xfId="0" applyNumberFormat="1" applyFont="1" applyFill="1" applyBorder="1" applyAlignment="1">
      <alignment horizontal="right"/>
    </xf>
    <xf numFmtId="4" fontId="16" fillId="0" borderId="11" xfId="0" applyNumberFormat="1" applyFont="1" applyFill="1" applyBorder="1" applyAlignment="1">
      <alignment horizontal="center"/>
    </xf>
    <xf numFmtId="4" fontId="17" fillId="32" borderId="26" xfId="0" applyNumberFormat="1" applyFont="1" applyFill="1" applyBorder="1" applyAlignment="1">
      <alignment/>
    </xf>
    <xf numFmtId="4" fontId="17" fillId="32" borderId="27" xfId="0" applyNumberFormat="1" applyFont="1" applyFill="1" applyBorder="1" applyAlignment="1">
      <alignment/>
    </xf>
    <xf numFmtId="4" fontId="16" fillId="0" borderId="26" xfId="0" applyNumberFormat="1" applyFont="1" applyFill="1" applyBorder="1" applyAlignment="1">
      <alignment horizontal="center"/>
    </xf>
    <xf numFmtId="4" fontId="16" fillId="33" borderId="23" xfId="0" applyNumberFormat="1" applyFont="1" applyFill="1" applyBorder="1" applyAlignment="1">
      <alignment horizontal="right" vertical="center"/>
    </xf>
    <xf numFmtId="4" fontId="16" fillId="33" borderId="11" xfId="0" applyNumberFormat="1" applyFont="1" applyFill="1" applyBorder="1" applyAlignment="1">
      <alignment horizontal="right" vertical="center"/>
    </xf>
    <xf numFmtId="4" fontId="16" fillId="33" borderId="0" xfId="0" applyNumberFormat="1" applyFont="1" applyFill="1" applyBorder="1" applyAlignment="1">
      <alignment horizontal="right" vertical="center"/>
    </xf>
    <xf numFmtId="4" fontId="16" fillId="33" borderId="26" xfId="0" applyNumberFormat="1" applyFont="1" applyFill="1" applyBorder="1" applyAlignment="1">
      <alignment horizontal="right" vertical="center"/>
    </xf>
    <xf numFmtId="4" fontId="16" fillId="33" borderId="27" xfId="0" applyNumberFormat="1" applyFont="1" applyFill="1" applyBorder="1" applyAlignment="1">
      <alignment horizontal="right" vertical="center"/>
    </xf>
    <xf numFmtId="3" fontId="16" fillId="32" borderId="23" xfId="0" applyNumberFormat="1" applyFont="1" applyFill="1" applyBorder="1" applyAlignment="1">
      <alignment horizontal="right"/>
    </xf>
    <xf numFmtId="3" fontId="17" fillId="32" borderId="10" xfId="0" applyNumberFormat="1" applyFont="1" applyFill="1" applyBorder="1" applyAlignment="1">
      <alignment/>
    </xf>
    <xf numFmtId="3" fontId="17" fillId="32" borderId="23" xfId="0" applyNumberFormat="1" applyFont="1" applyFill="1" applyBorder="1" applyAlignment="1">
      <alignment/>
    </xf>
    <xf numFmtId="3" fontId="16" fillId="32" borderId="0" xfId="0" applyNumberFormat="1" applyFont="1" applyFill="1" applyBorder="1" applyAlignment="1">
      <alignment horizontal="right"/>
    </xf>
    <xf numFmtId="3" fontId="17" fillId="32" borderId="11" xfId="0" applyNumberFormat="1" applyFont="1" applyFill="1" applyBorder="1" applyAlignment="1">
      <alignment/>
    </xf>
    <xf numFmtId="3" fontId="17" fillId="32" borderId="0" xfId="0" applyNumberFormat="1" applyFont="1" applyFill="1" applyBorder="1" applyAlignment="1">
      <alignment/>
    </xf>
    <xf numFmtId="3" fontId="16" fillId="32" borderId="27" xfId="0" applyNumberFormat="1" applyFont="1" applyFill="1" applyBorder="1" applyAlignment="1">
      <alignment horizontal="right"/>
    </xf>
    <xf numFmtId="3" fontId="17" fillId="32" borderId="26" xfId="0" applyNumberFormat="1" applyFont="1" applyFill="1" applyBorder="1" applyAlignment="1">
      <alignment/>
    </xf>
    <xf numFmtId="3" fontId="17" fillId="32" borderId="27" xfId="0" applyNumberFormat="1" applyFont="1" applyFill="1" applyBorder="1" applyAlignment="1">
      <alignment/>
    </xf>
    <xf numFmtId="4" fontId="16" fillId="32" borderId="0" xfId="0" applyNumberFormat="1" applyFont="1" applyFill="1" applyBorder="1" applyAlignment="1">
      <alignment horizontal="right"/>
    </xf>
    <xf numFmtId="4" fontId="16" fillId="32" borderId="11" xfId="0" applyNumberFormat="1" applyFont="1" applyFill="1" applyBorder="1" applyAlignment="1">
      <alignment horizontal="right"/>
    </xf>
    <xf numFmtId="4" fontId="16" fillId="34" borderId="10" xfId="0" applyNumberFormat="1" applyFont="1" applyFill="1" applyBorder="1" applyAlignment="1">
      <alignment/>
    </xf>
    <xf numFmtId="4" fontId="17" fillId="34" borderId="11" xfId="0" applyNumberFormat="1" applyFont="1" applyFill="1" applyBorder="1" applyAlignment="1">
      <alignment/>
    </xf>
    <xf numFmtId="4" fontId="17" fillId="34" borderId="26" xfId="0" applyNumberFormat="1" applyFont="1" applyFill="1" applyBorder="1" applyAlignment="1">
      <alignment/>
    </xf>
    <xf numFmtId="3" fontId="16" fillId="33" borderId="10" xfId="0" applyNumberFormat="1" applyFont="1" applyFill="1" applyBorder="1" applyAlignment="1">
      <alignment horizontal="right" vertical="center"/>
    </xf>
    <xf numFmtId="3" fontId="16" fillId="33" borderId="11" xfId="0" applyNumberFormat="1" applyFont="1" applyFill="1" applyBorder="1" applyAlignment="1">
      <alignment horizontal="right" vertical="center"/>
    </xf>
    <xf numFmtId="3" fontId="16" fillId="33" borderId="26" xfId="0" applyNumberFormat="1" applyFont="1" applyFill="1" applyBorder="1" applyAlignment="1">
      <alignment horizontal="right" vertical="center"/>
    </xf>
    <xf numFmtId="4" fontId="16" fillId="32" borderId="10" xfId="0" applyNumberFormat="1" applyFont="1" applyFill="1" applyBorder="1" applyAlignment="1">
      <alignment horizontal="right" vertical="center"/>
    </xf>
    <xf numFmtId="4" fontId="16" fillId="32" borderId="23" xfId="0" applyNumberFormat="1" applyFont="1" applyFill="1" applyBorder="1" applyAlignment="1">
      <alignment horizontal="right"/>
    </xf>
    <xf numFmtId="4" fontId="16" fillId="32" borderId="23" xfId="0" applyNumberFormat="1" applyFont="1" applyFill="1" applyBorder="1" applyAlignment="1">
      <alignment horizontal="right" vertical="center"/>
    </xf>
    <xf numFmtId="3" fontId="16" fillId="32" borderId="10" xfId="0" applyNumberFormat="1" applyFont="1" applyFill="1" applyBorder="1" applyAlignment="1">
      <alignment horizontal="right" vertical="center"/>
    </xf>
    <xf numFmtId="4" fontId="16" fillId="32" borderId="11" xfId="0" applyNumberFormat="1" applyFont="1" applyFill="1" applyBorder="1" applyAlignment="1">
      <alignment horizontal="right" vertical="center"/>
    </xf>
    <xf numFmtId="4" fontId="16" fillId="32" borderId="0" xfId="0" applyNumberFormat="1" applyFont="1" applyFill="1" applyBorder="1" applyAlignment="1">
      <alignment horizontal="right" vertical="center"/>
    </xf>
    <xf numFmtId="3" fontId="16" fillId="32" borderId="11" xfId="0" applyNumberFormat="1" applyFont="1" applyFill="1" applyBorder="1" applyAlignment="1">
      <alignment horizontal="right" vertical="center"/>
    </xf>
    <xf numFmtId="4" fontId="16" fillId="32" borderId="27" xfId="0" applyNumberFormat="1" applyFont="1" applyFill="1" applyBorder="1" applyAlignment="1">
      <alignment horizontal="right"/>
    </xf>
    <xf numFmtId="4" fontId="16" fillId="32" borderId="26" xfId="0" applyNumberFormat="1" applyFont="1" applyFill="1" applyBorder="1" applyAlignment="1">
      <alignment horizontal="right" vertical="center"/>
    </xf>
    <xf numFmtId="4" fontId="16" fillId="32" borderId="27" xfId="0" applyNumberFormat="1" applyFont="1" applyFill="1" applyBorder="1" applyAlignment="1">
      <alignment horizontal="right" vertical="center"/>
    </xf>
    <xf numFmtId="3" fontId="16" fillId="32" borderId="26" xfId="0" applyNumberFormat="1" applyFont="1" applyFill="1" applyBorder="1" applyAlignment="1">
      <alignment horizontal="right" vertical="center"/>
    </xf>
    <xf numFmtId="4" fontId="16" fillId="32" borderId="10" xfId="0" applyNumberFormat="1" applyFont="1" applyFill="1" applyBorder="1" applyAlignment="1">
      <alignment horizontal="right"/>
    </xf>
    <xf numFmtId="3" fontId="16" fillId="33" borderId="24" xfId="0" applyNumberFormat="1" applyFont="1" applyFill="1" applyBorder="1" applyAlignment="1">
      <alignment horizontal="right" vertical="center"/>
    </xf>
    <xf numFmtId="3" fontId="16" fillId="33" borderId="13" xfId="0" applyNumberFormat="1" applyFont="1" applyFill="1" applyBorder="1" applyAlignment="1">
      <alignment horizontal="right" vertical="center"/>
    </xf>
    <xf numFmtId="3" fontId="16" fillId="33" borderId="12" xfId="0" applyNumberFormat="1" applyFont="1" applyFill="1" applyBorder="1" applyAlignment="1">
      <alignment horizontal="right" vertical="center"/>
    </xf>
    <xf numFmtId="3" fontId="16" fillId="33" borderId="14" xfId="0" applyNumberFormat="1" applyFont="1" applyFill="1" applyBorder="1" applyAlignment="1">
      <alignment horizontal="right" vertical="center"/>
    </xf>
    <xf numFmtId="3" fontId="16" fillId="33" borderId="28" xfId="0" applyNumberFormat="1" applyFont="1" applyFill="1" applyBorder="1" applyAlignment="1">
      <alignment horizontal="right" vertical="center"/>
    </xf>
    <xf numFmtId="3" fontId="16" fillId="33" borderId="30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right" vertical="center"/>
    </xf>
    <xf numFmtId="4" fontId="17" fillId="32" borderId="26" xfId="0" applyNumberFormat="1" applyFont="1" applyFill="1" applyBorder="1" applyAlignment="1">
      <alignment horizontal="right" vertical="top"/>
    </xf>
    <xf numFmtId="4" fontId="16" fillId="32" borderId="10" xfId="0" applyNumberFormat="1" applyFont="1" applyFill="1" applyBorder="1" applyAlignment="1">
      <alignment horizontal="right" vertical="top"/>
    </xf>
    <xf numFmtId="4" fontId="16" fillId="32" borderId="10" xfId="0" applyNumberFormat="1" applyFont="1" applyFill="1" applyBorder="1" applyAlignment="1">
      <alignment vertical="top"/>
    </xf>
    <xf numFmtId="4" fontId="16" fillId="32" borderId="23" xfId="0" applyNumberFormat="1" applyFont="1" applyFill="1" applyBorder="1" applyAlignment="1">
      <alignment vertical="top"/>
    </xf>
    <xf numFmtId="4" fontId="17" fillId="32" borderId="10" xfId="0" applyNumberFormat="1" applyFont="1" applyFill="1" applyBorder="1" applyAlignment="1">
      <alignment vertical="top"/>
    </xf>
    <xf numFmtId="4" fontId="17" fillId="32" borderId="23" xfId="0" applyNumberFormat="1" applyFont="1" applyFill="1" applyBorder="1" applyAlignment="1">
      <alignment vertical="top"/>
    </xf>
    <xf numFmtId="4" fontId="17" fillId="32" borderId="0" xfId="0" applyNumberFormat="1" applyFont="1" applyFill="1" applyBorder="1" applyAlignment="1">
      <alignment horizontal="right" vertical="top"/>
    </xf>
    <xf numFmtId="4" fontId="17" fillId="32" borderId="11" xfId="0" applyNumberFormat="1" applyFont="1" applyFill="1" applyBorder="1" applyAlignment="1">
      <alignment horizontal="right" vertical="top"/>
    </xf>
    <xf numFmtId="4" fontId="17" fillId="32" borderId="11" xfId="0" applyNumberFormat="1" applyFont="1" applyFill="1" applyBorder="1" applyAlignment="1">
      <alignment vertical="top"/>
    </xf>
    <xf numFmtId="4" fontId="17" fillId="32" borderId="0" xfId="0" applyNumberFormat="1" applyFont="1" applyFill="1" applyBorder="1" applyAlignment="1">
      <alignment vertical="top"/>
    </xf>
    <xf numFmtId="4" fontId="17" fillId="32" borderId="27" xfId="0" applyNumberFormat="1" applyFont="1" applyFill="1" applyBorder="1" applyAlignment="1">
      <alignment horizontal="right" vertical="top"/>
    </xf>
    <xf numFmtId="4" fontId="17" fillId="32" borderId="26" xfId="0" applyNumberFormat="1" applyFont="1" applyFill="1" applyBorder="1" applyAlignment="1">
      <alignment vertical="top"/>
    </xf>
    <xf numFmtId="4" fontId="17" fillId="32" borderId="27" xfId="0" applyNumberFormat="1" applyFont="1" applyFill="1" applyBorder="1" applyAlignment="1">
      <alignment vertical="top"/>
    </xf>
    <xf numFmtId="4" fontId="16" fillId="32" borderId="11" xfId="0" applyNumberFormat="1" applyFont="1" applyFill="1" applyBorder="1" applyAlignment="1">
      <alignment horizontal="right" vertical="top"/>
    </xf>
    <xf numFmtId="4" fontId="16" fillId="32" borderId="0" xfId="0" applyNumberFormat="1" applyFont="1" applyFill="1" applyBorder="1" applyAlignment="1">
      <alignment vertical="top"/>
    </xf>
    <xf numFmtId="3" fontId="17" fillId="32" borderId="23" xfId="0" applyNumberFormat="1" applyFont="1" applyFill="1" applyBorder="1" applyAlignment="1">
      <alignment horizontal="right" vertical="top"/>
    </xf>
    <xf numFmtId="3" fontId="17" fillId="32" borderId="10" xfId="0" applyNumberFormat="1" applyFont="1" applyFill="1" applyBorder="1" applyAlignment="1">
      <alignment horizontal="right" vertical="top"/>
    </xf>
    <xf numFmtId="3" fontId="17" fillId="32" borderId="0" xfId="0" applyNumberFormat="1" applyFont="1" applyFill="1" applyBorder="1" applyAlignment="1">
      <alignment horizontal="right" vertical="top"/>
    </xf>
    <xf numFmtId="3" fontId="17" fillId="32" borderId="11" xfId="0" applyNumberFormat="1" applyFont="1" applyFill="1" applyBorder="1" applyAlignment="1">
      <alignment horizontal="right" vertical="top"/>
    </xf>
    <xf numFmtId="3" fontId="17" fillId="32" borderId="27" xfId="0" applyNumberFormat="1" applyFont="1" applyFill="1" applyBorder="1" applyAlignment="1">
      <alignment horizontal="right" vertical="top"/>
    </xf>
    <xf numFmtId="3" fontId="17" fillId="32" borderId="26" xfId="0" applyNumberFormat="1" applyFont="1" applyFill="1" applyBorder="1" applyAlignment="1">
      <alignment horizontal="right" vertical="top"/>
    </xf>
    <xf numFmtId="4" fontId="17" fillId="32" borderId="13" xfId="0" applyNumberFormat="1" applyFont="1" applyFill="1" applyBorder="1" applyAlignment="1">
      <alignment horizontal="right" vertical="top"/>
    </xf>
    <xf numFmtId="4" fontId="17" fillId="32" borderId="14" xfId="0" applyNumberFormat="1" applyFont="1" applyFill="1" applyBorder="1" applyAlignment="1">
      <alignment horizontal="right" vertical="top"/>
    </xf>
    <xf numFmtId="4" fontId="17" fillId="32" borderId="30" xfId="0" applyNumberFormat="1" applyFont="1" applyFill="1" applyBorder="1" applyAlignment="1">
      <alignment horizontal="right" vertical="top"/>
    </xf>
    <xf numFmtId="4" fontId="16" fillId="32" borderId="11" xfId="0" applyNumberFormat="1" applyFont="1" applyFill="1" applyBorder="1" applyAlignment="1">
      <alignment vertical="top"/>
    </xf>
    <xf numFmtId="4" fontId="17" fillId="32" borderId="10" xfId="0" applyNumberFormat="1" applyFont="1" applyFill="1" applyBorder="1" applyAlignment="1">
      <alignment horizontal="right" vertical="top"/>
    </xf>
    <xf numFmtId="4" fontId="17" fillId="32" borderId="23" xfId="0" applyNumberFormat="1" applyFont="1" applyFill="1" applyBorder="1" applyAlignment="1">
      <alignment horizontal="right" vertical="top"/>
    </xf>
    <xf numFmtId="4" fontId="17" fillId="32" borderId="24" xfId="0" applyNumberFormat="1" applyFont="1" applyFill="1" applyBorder="1" applyAlignment="1">
      <alignment vertical="top"/>
    </xf>
    <xf numFmtId="4" fontId="17" fillId="32" borderId="12" xfId="0" applyNumberFormat="1" applyFont="1" applyFill="1" applyBorder="1" applyAlignment="1">
      <alignment vertical="top"/>
    </xf>
    <xf numFmtId="4" fontId="17" fillId="32" borderId="28" xfId="0" applyNumberFormat="1" applyFont="1" applyFill="1" applyBorder="1" applyAlignment="1">
      <alignment vertical="top"/>
    </xf>
    <xf numFmtId="4" fontId="17" fillId="32" borderId="14" xfId="0" applyNumberFormat="1" applyFont="1" applyFill="1" applyBorder="1" applyAlignment="1">
      <alignment vertical="top"/>
    </xf>
    <xf numFmtId="3" fontId="16" fillId="33" borderId="23" xfId="0" applyNumberFormat="1" applyFont="1" applyFill="1" applyBorder="1" applyAlignment="1">
      <alignment horizontal="right" vertical="center"/>
    </xf>
    <xf numFmtId="3" fontId="16" fillId="33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6" fillId="0" borderId="23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right" vertical="center"/>
    </xf>
    <xf numFmtId="3" fontId="16" fillId="0" borderId="11" xfId="0" applyNumberFormat="1" applyFont="1" applyFill="1" applyBorder="1" applyAlignment="1">
      <alignment horizontal="right" vertical="center"/>
    </xf>
    <xf numFmtId="3" fontId="16" fillId="0" borderId="27" xfId="0" applyNumberFormat="1" applyFont="1" applyFill="1" applyBorder="1" applyAlignment="1">
      <alignment horizontal="right" vertical="center"/>
    </xf>
    <xf numFmtId="3" fontId="16" fillId="0" borderId="26" xfId="0" applyNumberFormat="1" applyFont="1" applyFill="1" applyBorder="1" applyAlignment="1">
      <alignment horizontal="right" vertical="center"/>
    </xf>
    <xf numFmtId="3" fontId="17" fillId="32" borderId="10" xfId="0" applyNumberFormat="1" applyFont="1" applyFill="1" applyBorder="1" applyAlignment="1">
      <alignment vertical="top"/>
    </xf>
    <xf numFmtId="4" fontId="18" fillId="32" borderId="11" xfId="0" applyNumberFormat="1" applyFont="1" applyFill="1" applyBorder="1" applyAlignment="1">
      <alignment horizontal="right" vertical="top"/>
    </xf>
    <xf numFmtId="3" fontId="17" fillId="32" borderId="11" xfId="0" applyNumberFormat="1" applyFont="1" applyFill="1" applyBorder="1" applyAlignment="1">
      <alignment vertical="top"/>
    </xf>
    <xf numFmtId="3" fontId="17" fillId="32" borderId="26" xfId="0" applyNumberFormat="1" applyFont="1" applyFill="1" applyBorder="1" applyAlignment="1">
      <alignment vertical="top"/>
    </xf>
    <xf numFmtId="4" fontId="18" fillId="32" borderId="10" xfId="0" applyNumberFormat="1" applyFont="1" applyFill="1" applyBorder="1" applyAlignment="1">
      <alignment horizontal="right" vertical="top"/>
    </xf>
    <xf numFmtId="4" fontId="17" fillId="0" borderId="10" xfId="0" applyNumberFormat="1" applyFont="1" applyFill="1" applyBorder="1" applyAlignment="1">
      <alignment horizontal="right" vertical="center"/>
    </xf>
    <xf numFmtId="4" fontId="17" fillId="0" borderId="26" xfId="0" applyNumberFormat="1" applyFont="1" applyFill="1" applyBorder="1" applyAlignment="1">
      <alignment horizontal="right" vertical="center"/>
    </xf>
    <xf numFmtId="3" fontId="16" fillId="33" borderId="27" xfId="0" applyNumberFormat="1" applyFont="1" applyFill="1" applyBorder="1" applyAlignment="1">
      <alignment horizontal="right" vertical="center"/>
    </xf>
    <xf numFmtId="3" fontId="17" fillId="32" borderId="12" xfId="0" applyNumberFormat="1" applyFont="1" applyFill="1" applyBorder="1" applyAlignment="1">
      <alignment vertical="top"/>
    </xf>
    <xf numFmtId="4" fontId="16" fillId="32" borderId="26" xfId="0" applyNumberFormat="1" applyFont="1" applyFill="1" applyBorder="1" applyAlignment="1">
      <alignment horizontal="right"/>
    </xf>
    <xf numFmtId="4" fontId="17" fillId="32" borderId="30" xfId="0" applyNumberFormat="1" applyFont="1" applyFill="1" applyBorder="1" applyAlignment="1">
      <alignment vertical="top"/>
    </xf>
    <xf numFmtId="4" fontId="17" fillId="32" borderId="13" xfId="0" applyNumberFormat="1" applyFont="1" applyFill="1" applyBorder="1" applyAlignment="1">
      <alignment vertical="top"/>
    </xf>
    <xf numFmtId="3" fontId="17" fillId="32" borderId="13" xfId="0" applyNumberFormat="1" applyFont="1" applyFill="1" applyBorder="1" applyAlignment="1">
      <alignment horizontal="right" vertical="top"/>
    </xf>
    <xf numFmtId="3" fontId="17" fillId="32" borderId="14" xfId="0" applyNumberFormat="1" applyFont="1" applyFill="1" applyBorder="1" applyAlignment="1">
      <alignment horizontal="right" vertical="top"/>
    </xf>
    <xf numFmtId="3" fontId="17" fillId="32" borderId="30" xfId="0" applyNumberFormat="1" applyFont="1" applyFill="1" applyBorder="1" applyAlignment="1">
      <alignment horizontal="right" vertical="top"/>
    </xf>
    <xf numFmtId="3" fontId="17" fillId="32" borderId="28" xfId="0" applyNumberFormat="1" applyFont="1" applyFill="1" applyBorder="1" applyAlignment="1">
      <alignment vertical="top"/>
    </xf>
    <xf numFmtId="3" fontId="16" fillId="32" borderId="23" xfId="0" applyNumberFormat="1" applyFont="1" applyFill="1" applyBorder="1" applyAlignment="1">
      <alignment horizontal="right" vertical="top"/>
    </xf>
    <xf numFmtId="3" fontId="16" fillId="32" borderId="10" xfId="0" applyNumberFormat="1" applyFont="1" applyFill="1" applyBorder="1" applyAlignment="1">
      <alignment vertical="top"/>
    </xf>
    <xf numFmtId="3" fontId="16" fillId="32" borderId="24" xfId="0" applyNumberFormat="1" applyFont="1" applyFill="1" applyBorder="1" applyAlignment="1">
      <alignment vertical="top"/>
    </xf>
    <xf numFmtId="3" fontId="17" fillId="32" borderId="0" xfId="0" applyNumberFormat="1" applyFont="1" applyFill="1" applyBorder="1" applyAlignment="1">
      <alignment vertical="top"/>
    </xf>
    <xf numFmtId="4" fontId="17" fillId="33" borderId="23" xfId="0" applyNumberFormat="1" applyFont="1" applyFill="1" applyBorder="1" applyAlignment="1">
      <alignment vertical="top"/>
    </xf>
    <xf numFmtId="4" fontId="3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26" xfId="0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30" xfId="0" applyNumberFormat="1" applyFont="1" applyFill="1" applyBorder="1" applyAlignment="1">
      <alignment horizontal="center"/>
    </xf>
    <xf numFmtId="0" fontId="5" fillId="32" borderId="3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19" fillId="32" borderId="28" xfId="0" applyFont="1" applyFill="1" applyBorder="1" applyAlignment="1">
      <alignment horizontal="center"/>
    </xf>
    <xf numFmtId="0" fontId="19" fillId="32" borderId="37" xfId="0" applyFont="1" applyFill="1" applyBorder="1" applyAlignment="1">
      <alignment horizontal="center"/>
    </xf>
    <xf numFmtId="0" fontId="0" fillId="32" borderId="19" xfId="0" applyFill="1" applyBorder="1" applyAlignment="1">
      <alignment/>
    </xf>
    <xf numFmtId="0" fontId="0" fillId="32" borderId="38" xfId="0" applyFill="1" applyBorder="1" applyAlignment="1">
      <alignment/>
    </xf>
    <xf numFmtId="0" fontId="19" fillId="32" borderId="39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30" xfId="0" applyFill="1" applyBorder="1" applyAlignment="1">
      <alignment/>
    </xf>
    <xf numFmtId="3" fontId="3" fillId="32" borderId="13" xfId="0" applyNumberFormat="1" applyFont="1" applyFill="1" applyBorder="1" applyAlignment="1">
      <alignment horizontal="right" vertical="center"/>
    </xf>
    <xf numFmtId="3" fontId="3" fillId="32" borderId="14" xfId="0" applyNumberFormat="1" applyFont="1" applyFill="1" applyBorder="1" applyAlignment="1">
      <alignment horizontal="right" vertical="center"/>
    </xf>
    <xf numFmtId="3" fontId="3" fillId="32" borderId="30" xfId="0" applyNumberFormat="1" applyFont="1" applyFill="1" applyBorder="1" applyAlignment="1">
      <alignment horizontal="right" vertical="center"/>
    </xf>
    <xf numFmtId="0" fontId="19" fillId="32" borderId="10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19" fillId="32" borderId="26" xfId="0" applyFont="1" applyFill="1" applyBorder="1" applyAlignment="1">
      <alignment/>
    </xf>
    <xf numFmtId="49" fontId="8" fillId="32" borderId="24" xfId="0" applyNumberFormat="1" applyFont="1" applyFill="1" applyBorder="1" applyAlignment="1">
      <alignment horizontal="center" vertical="top"/>
    </xf>
    <xf numFmtId="49" fontId="8" fillId="32" borderId="28" xfId="0" applyNumberFormat="1" applyFont="1" applyFill="1" applyBorder="1" applyAlignment="1">
      <alignment horizontal="center" vertical="top"/>
    </xf>
    <xf numFmtId="3" fontId="3" fillId="32" borderId="13" xfId="0" applyNumberFormat="1" applyFont="1" applyFill="1" applyBorder="1" applyAlignment="1">
      <alignment horizontal="center" vertical="top" wrapText="1"/>
    </xf>
    <xf numFmtId="3" fontId="5" fillId="32" borderId="30" xfId="0" applyNumberFormat="1" applyFont="1" applyFill="1" applyBorder="1" applyAlignment="1">
      <alignment horizontal="center" vertical="top" wrapText="1"/>
    </xf>
    <xf numFmtId="4" fontId="3" fillId="32" borderId="14" xfId="0" applyNumberFormat="1" applyFont="1" applyFill="1" applyBorder="1" applyAlignment="1">
      <alignment horizontal="right" vertical="top"/>
    </xf>
    <xf numFmtId="4" fontId="3" fillId="33" borderId="11" xfId="0" applyNumberFormat="1" applyFont="1" applyFill="1" applyBorder="1" applyAlignment="1">
      <alignment horizontal="right" vertical="top"/>
    </xf>
    <xf numFmtId="4" fontId="3" fillId="32" borderId="14" xfId="0" applyNumberFormat="1" applyFont="1" applyFill="1" applyBorder="1" applyAlignment="1">
      <alignment horizontal="right" vertical="center"/>
    </xf>
    <xf numFmtId="4" fontId="3" fillId="33" borderId="21" xfId="0" applyNumberFormat="1" applyFont="1" applyFill="1" applyBorder="1" applyAlignment="1">
      <alignment vertical="top"/>
    </xf>
    <xf numFmtId="0" fontId="0" fillId="34" borderId="11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0" xfId="0" applyFill="1" applyBorder="1" applyAlignment="1">
      <alignment/>
    </xf>
    <xf numFmtId="4" fontId="3" fillId="33" borderId="14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30" xfId="0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3" fontId="3" fillId="32" borderId="14" xfId="0" applyNumberFormat="1" applyFont="1" applyFill="1" applyBorder="1" applyAlignment="1">
      <alignment horizontal="right" vertical="top"/>
    </xf>
    <xf numFmtId="0" fontId="19" fillId="34" borderId="10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26" xfId="0" applyFont="1" applyFill="1" applyBorder="1" applyAlignment="1">
      <alignment/>
    </xf>
    <xf numFmtId="4" fontId="3" fillId="0" borderId="14" xfId="0" applyNumberFormat="1" applyFont="1" applyFill="1" applyBorder="1" applyAlignment="1">
      <alignment horizontal="right" vertical="center"/>
    </xf>
    <xf numFmtId="0" fontId="0" fillId="34" borderId="40" xfId="0" applyFill="1" applyBorder="1" applyAlignment="1">
      <alignment/>
    </xf>
    <xf numFmtId="0" fontId="0" fillId="32" borderId="41" xfId="0" applyFill="1" applyBorder="1" applyAlignment="1">
      <alignment/>
    </xf>
    <xf numFmtId="0" fontId="0" fillId="32" borderId="42" xfId="0" applyFill="1" applyBorder="1" applyAlignment="1">
      <alignment/>
    </xf>
    <xf numFmtId="0" fontId="0" fillId="32" borderId="43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2" borderId="44" xfId="0" applyFill="1" applyBorder="1" applyAlignment="1">
      <alignment/>
    </xf>
    <xf numFmtId="0" fontId="0" fillId="32" borderId="40" xfId="0" applyFill="1" applyBorder="1" applyAlignment="1">
      <alignment/>
    </xf>
    <xf numFmtId="0" fontId="0" fillId="32" borderId="45" xfId="0" applyFill="1" applyBorder="1" applyAlignment="1">
      <alignment/>
    </xf>
    <xf numFmtId="0" fontId="0" fillId="34" borderId="45" xfId="0" applyFill="1" applyBorder="1" applyAlignment="1">
      <alignment/>
    </xf>
    <xf numFmtId="4" fontId="3" fillId="34" borderId="44" xfId="0" applyNumberFormat="1" applyFont="1" applyFill="1" applyBorder="1" applyAlignment="1">
      <alignment/>
    </xf>
    <xf numFmtId="4" fontId="19" fillId="34" borderId="40" xfId="0" applyNumberFormat="1" applyFont="1" applyFill="1" applyBorder="1" applyAlignment="1">
      <alignment/>
    </xf>
    <xf numFmtId="4" fontId="20" fillId="32" borderId="44" xfId="0" applyNumberFormat="1" applyFont="1" applyFill="1" applyBorder="1" applyAlignment="1">
      <alignment/>
    </xf>
    <xf numFmtId="4" fontId="19" fillId="32" borderId="40" xfId="0" applyNumberFormat="1" applyFont="1" applyFill="1" applyBorder="1" applyAlignment="1">
      <alignment/>
    </xf>
    <xf numFmtId="0" fontId="5" fillId="0" borderId="20" xfId="0" applyFont="1" applyBorder="1" applyAlignment="1">
      <alignment horizontal="center" vertical="top"/>
    </xf>
    <xf numFmtId="0" fontId="19" fillId="32" borderId="46" xfId="0" applyFont="1" applyFill="1" applyBorder="1" applyAlignment="1">
      <alignment horizontal="center"/>
    </xf>
    <xf numFmtId="4" fontId="5" fillId="32" borderId="27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5" fillId="32" borderId="26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4" fontId="16" fillId="0" borderId="23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32" borderId="0" xfId="0" applyNumberFormat="1" applyFont="1" applyFill="1" applyBorder="1" applyAlignment="1">
      <alignment horizontal="right"/>
    </xf>
    <xf numFmtId="4" fontId="5" fillId="32" borderId="11" xfId="0" applyNumberFormat="1" applyFont="1" applyFill="1" applyBorder="1" applyAlignment="1">
      <alignment horizontal="right"/>
    </xf>
    <xf numFmtId="4" fontId="5" fillId="32" borderId="27" xfId="0" applyNumberFormat="1" applyFont="1" applyFill="1" applyBorder="1" applyAlignment="1">
      <alignment horizontal="right"/>
    </xf>
    <xf numFmtId="4" fontId="5" fillId="32" borderId="26" xfId="0" applyNumberFormat="1" applyFont="1" applyFill="1" applyBorder="1" applyAlignment="1">
      <alignment horizontal="right"/>
    </xf>
    <xf numFmtId="4" fontId="5" fillId="32" borderId="28" xfId="0" applyNumberFormat="1" applyFont="1" applyFill="1" applyBorder="1" applyAlignment="1">
      <alignment horizontal="right"/>
    </xf>
    <xf numFmtId="4" fontId="5" fillId="32" borderId="11" xfId="0" applyNumberFormat="1" applyFont="1" applyFill="1" applyBorder="1" applyAlignment="1">
      <alignment/>
    </xf>
    <xf numFmtId="4" fontId="5" fillId="34" borderId="11" xfId="0" applyNumberFormat="1" applyFont="1" applyFill="1" applyBorder="1" applyAlignment="1">
      <alignment horizontal="right"/>
    </xf>
    <xf numFmtId="4" fontId="5" fillId="34" borderId="14" xfId="0" applyNumberFormat="1" applyFont="1" applyFill="1" applyBorder="1" applyAlignment="1">
      <alignment horizontal="right"/>
    </xf>
    <xf numFmtId="4" fontId="5" fillId="34" borderId="26" xfId="0" applyNumberFormat="1" applyFont="1" applyFill="1" applyBorder="1" applyAlignment="1">
      <alignment horizontal="right"/>
    </xf>
    <xf numFmtId="4" fontId="5" fillId="34" borderId="30" xfId="0" applyNumberFormat="1" applyFont="1" applyFill="1" applyBorder="1" applyAlignment="1">
      <alignment horizontal="right"/>
    </xf>
    <xf numFmtId="4" fontId="5" fillId="34" borderId="14" xfId="0" applyNumberFormat="1" applyFont="1" applyFill="1" applyBorder="1" applyAlignment="1">
      <alignment/>
    </xf>
    <xf numFmtId="4" fontId="5" fillId="34" borderId="30" xfId="0" applyNumberFormat="1" applyFont="1" applyFill="1" applyBorder="1" applyAlignment="1">
      <alignment/>
    </xf>
    <xf numFmtId="4" fontId="5" fillId="34" borderId="11" xfId="0" applyNumberFormat="1" applyFont="1" applyFill="1" applyBorder="1" applyAlignment="1">
      <alignment/>
    </xf>
    <xf numFmtId="4" fontId="5" fillId="34" borderId="26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 horizontal="right"/>
    </xf>
    <xf numFmtId="4" fontId="5" fillId="34" borderId="0" xfId="0" applyNumberFormat="1" applyFont="1" applyFill="1" applyBorder="1" applyAlignment="1">
      <alignment/>
    </xf>
    <xf numFmtId="4" fontId="5" fillId="34" borderId="27" xfId="0" applyNumberFormat="1" applyFont="1" applyFill="1" applyBorder="1" applyAlignment="1">
      <alignment/>
    </xf>
    <xf numFmtId="4" fontId="5" fillId="32" borderId="30" xfId="0" applyNumberFormat="1" applyFont="1" applyFill="1" applyBorder="1" applyAlignment="1">
      <alignment horizontal="right" vertical="center"/>
    </xf>
    <xf numFmtId="4" fontId="5" fillId="32" borderId="14" xfId="0" applyNumberFormat="1" applyFont="1" applyFill="1" applyBorder="1" applyAlignment="1">
      <alignment horizontal="right" vertical="center"/>
    </xf>
    <xf numFmtId="4" fontId="5" fillId="32" borderId="12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34" borderId="45" xfId="0" applyNumberFormat="1" applyFont="1" applyFill="1" applyBorder="1" applyAlignment="1">
      <alignment horizontal="right" vertical="center"/>
    </xf>
    <xf numFmtId="4" fontId="5" fillId="32" borderId="27" xfId="0" applyNumberFormat="1" applyFont="1" applyFill="1" applyBorder="1" applyAlignment="1">
      <alignment vertical="top"/>
    </xf>
    <xf numFmtId="4" fontId="5" fillId="32" borderId="26" xfId="0" applyNumberFormat="1" applyFont="1" applyFill="1" applyBorder="1" applyAlignment="1">
      <alignment vertical="top"/>
    </xf>
    <xf numFmtId="4" fontId="5" fillId="32" borderId="0" xfId="0" applyNumberFormat="1" applyFont="1" applyFill="1" applyBorder="1" applyAlignment="1">
      <alignment horizontal="right" vertical="center"/>
    </xf>
    <xf numFmtId="4" fontId="5" fillId="33" borderId="12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Border="1" applyAlignment="1">
      <alignment horizontal="right" vertical="top"/>
    </xf>
    <xf numFmtId="4" fontId="3" fillId="32" borderId="26" xfId="0" applyNumberFormat="1" applyFont="1" applyFill="1" applyBorder="1" applyAlignment="1">
      <alignment horizontal="right" vertical="center"/>
    </xf>
    <xf numFmtId="4" fontId="5" fillId="32" borderId="27" xfId="0" applyNumberFormat="1" applyFont="1" applyFill="1" applyBorder="1" applyAlignment="1">
      <alignment horizontal="right" vertical="center"/>
    </xf>
    <xf numFmtId="4" fontId="19" fillId="34" borderId="11" xfId="0" applyNumberFormat="1" applyFont="1" applyFill="1" applyBorder="1" applyAlignment="1">
      <alignment/>
    </xf>
    <xf numFmtId="4" fontId="19" fillId="32" borderId="11" xfId="0" applyNumberFormat="1" applyFont="1" applyFill="1" applyBorder="1" applyAlignment="1">
      <alignment/>
    </xf>
    <xf numFmtId="4" fontId="20" fillId="34" borderId="47" xfId="0" applyNumberFormat="1" applyFont="1" applyFill="1" applyBorder="1" applyAlignment="1">
      <alignment/>
    </xf>
    <xf numFmtId="4" fontId="20" fillId="34" borderId="18" xfId="0" applyNumberFormat="1" applyFont="1" applyFill="1" applyBorder="1" applyAlignment="1">
      <alignment/>
    </xf>
    <xf numFmtId="4" fontId="5" fillId="34" borderId="15" xfId="0" applyNumberFormat="1" applyFont="1" applyFill="1" applyBorder="1" applyAlignment="1">
      <alignment horizontal="right" vertical="top"/>
    </xf>
    <xf numFmtId="4" fontId="5" fillId="34" borderId="14" xfId="0" applyNumberFormat="1" applyFont="1" applyFill="1" applyBorder="1" applyAlignment="1">
      <alignment vertical="top"/>
    </xf>
    <xf numFmtId="4" fontId="5" fillId="33" borderId="15" xfId="0" applyNumberFormat="1" applyFont="1" applyFill="1" applyBorder="1" applyAlignment="1">
      <alignment horizontal="right" vertical="top"/>
    </xf>
    <xf numFmtId="3" fontId="7" fillId="33" borderId="32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 vertical="top"/>
    </xf>
    <xf numFmtId="3" fontId="8" fillId="32" borderId="14" xfId="0" applyNumberFormat="1" applyFont="1" applyFill="1" applyBorder="1" applyAlignment="1">
      <alignment vertical="top" wrapText="1"/>
    </xf>
    <xf numFmtId="3" fontId="5" fillId="32" borderId="48" xfId="0" applyNumberFormat="1" applyFont="1" applyFill="1" applyBorder="1" applyAlignment="1">
      <alignment horizontal="center" vertical="top" wrapText="1"/>
    </xf>
    <xf numFmtId="3" fontId="5" fillId="32" borderId="49" xfId="0" applyNumberFormat="1" applyFont="1" applyFill="1" applyBorder="1" applyAlignment="1">
      <alignment horizontal="center" vertical="top"/>
    </xf>
    <xf numFmtId="3" fontId="5" fillId="32" borderId="48" xfId="0" applyNumberFormat="1" applyFont="1" applyFill="1" applyBorder="1" applyAlignment="1">
      <alignment horizontal="center" vertical="top"/>
    </xf>
    <xf numFmtId="3" fontId="5" fillId="32" borderId="50" xfId="0" applyNumberFormat="1" applyFont="1" applyFill="1" applyBorder="1" applyAlignment="1">
      <alignment horizontal="center" vertical="top"/>
    </xf>
    <xf numFmtId="0" fontId="0" fillId="32" borderId="49" xfId="0" applyFill="1" applyBorder="1" applyAlignment="1">
      <alignment horizontal="center"/>
    </xf>
    <xf numFmtId="0" fontId="0" fillId="32" borderId="51" xfId="0" applyFill="1" applyBorder="1" applyAlignment="1">
      <alignment horizontal="center"/>
    </xf>
    <xf numFmtId="3" fontId="8" fillId="32" borderId="49" xfId="0" applyNumberFormat="1" applyFont="1" applyFill="1" applyBorder="1" applyAlignment="1">
      <alignment horizontal="center" vertical="top" wrapText="1"/>
    </xf>
    <xf numFmtId="3" fontId="8" fillId="32" borderId="52" xfId="0" applyNumberFormat="1" applyFont="1" applyFill="1" applyBorder="1" applyAlignment="1">
      <alignment horizontal="center" vertical="top"/>
    </xf>
    <xf numFmtId="49" fontId="8" fillId="32" borderId="53" xfId="0" applyNumberFormat="1" applyFont="1" applyFill="1" applyBorder="1" applyAlignment="1">
      <alignment horizontal="center" vertical="top"/>
    </xf>
    <xf numFmtId="4" fontId="11" fillId="32" borderId="0" xfId="0" applyNumberFormat="1" applyFont="1" applyFill="1" applyBorder="1" applyAlignment="1">
      <alignment horizontal="right" vertical="top"/>
    </xf>
    <xf numFmtId="4" fontId="11" fillId="32" borderId="11" xfId="0" applyNumberFormat="1" applyFont="1" applyFill="1" applyBorder="1" applyAlignment="1">
      <alignment horizontal="right" vertical="top"/>
    </xf>
    <xf numFmtId="4" fontId="11" fillId="32" borderId="11" xfId="0" applyNumberFormat="1" applyFont="1" applyFill="1" applyBorder="1" applyAlignment="1">
      <alignment vertical="top"/>
    </xf>
    <xf numFmtId="4" fontId="11" fillId="32" borderId="0" xfId="0" applyNumberFormat="1" applyFont="1" applyFill="1" applyBorder="1" applyAlignment="1">
      <alignment vertical="top"/>
    </xf>
    <xf numFmtId="3" fontId="8" fillId="32" borderId="50" xfId="0" applyNumberFormat="1" applyFont="1" applyFill="1" applyBorder="1" applyAlignment="1">
      <alignment horizontal="center" vertical="top" wrapText="1"/>
    </xf>
    <xf numFmtId="0" fontId="0" fillId="32" borderId="48" xfId="0" applyFill="1" applyBorder="1" applyAlignment="1">
      <alignment horizontal="center"/>
    </xf>
    <xf numFmtId="0" fontId="0" fillId="32" borderId="54" xfId="0" applyFill="1" applyBorder="1" applyAlignment="1">
      <alignment horizontal="center"/>
    </xf>
    <xf numFmtId="49" fontId="3" fillId="32" borderId="26" xfId="0" applyNumberFormat="1" applyFont="1" applyFill="1" applyBorder="1" applyAlignment="1">
      <alignment horizontal="center" vertical="top"/>
    </xf>
    <xf numFmtId="4" fontId="5" fillId="32" borderId="13" xfId="0" applyNumberFormat="1" applyFont="1" applyFill="1" applyBorder="1" applyAlignment="1">
      <alignment vertical="top"/>
    </xf>
    <xf numFmtId="49" fontId="5" fillId="32" borderId="48" xfId="0" applyNumberFormat="1" applyFont="1" applyFill="1" applyBorder="1" applyAlignment="1">
      <alignment horizontal="center" vertical="top"/>
    </xf>
    <xf numFmtId="3" fontId="5" fillId="32" borderId="49" xfId="0" applyNumberFormat="1" applyFont="1" applyFill="1" applyBorder="1" applyAlignment="1">
      <alignment horizontal="center" vertical="top" wrapText="1"/>
    </xf>
    <xf numFmtId="3" fontId="5" fillId="32" borderId="53" xfId="0" applyNumberFormat="1" applyFont="1" applyFill="1" applyBorder="1" applyAlignment="1">
      <alignment horizontal="center" vertical="top"/>
    </xf>
    <xf numFmtId="3" fontId="8" fillId="32" borderId="0" xfId="0" applyNumberFormat="1" applyFont="1" applyFill="1" applyBorder="1" applyAlignment="1">
      <alignment vertical="top" wrapText="1"/>
    </xf>
    <xf numFmtId="49" fontId="5" fillId="32" borderId="53" xfId="0" applyNumberFormat="1" applyFont="1" applyFill="1" applyBorder="1" applyAlignment="1">
      <alignment horizontal="center" vertical="top"/>
    </xf>
    <xf numFmtId="0" fontId="0" fillId="0" borderId="48" xfId="0" applyBorder="1" applyAlignment="1">
      <alignment horizontal="center" vertical="top" wrapText="1"/>
    </xf>
    <xf numFmtId="49" fontId="5" fillId="32" borderId="11" xfId="0" applyNumberFormat="1" applyFont="1" applyFill="1" applyBorder="1" applyAlignment="1">
      <alignment horizontal="center" vertical="top"/>
    </xf>
    <xf numFmtId="3" fontId="12" fillId="32" borderId="11" xfId="0" applyNumberFormat="1" applyFont="1" applyFill="1" applyBorder="1" applyAlignment="1">
      <alignment vertical="top" wrapText="1"/>
    </xf>
    <xf numFmtId="49" fontId="5" fillId="32" borderId="34" xfId="0" applyNumberFormat="1" applyFont="1" applyFill="1" applyBorder="1" applyAlignment="1">
      <alignment horizontal="center" vertical="top"/>
    </xf>
    <xf numFmtId="3" fontId="5" fillId="32" borderId="55" xfId="0" applyNumberFormat="1" applyFont="1" applyFill="1" applyBorder="1" applyAlignment="1">
      <alignment horizontal="center" vertical="top"/>
    </xf>
    <xf numFmtId="3" fontId="8" fillId="32" borderId="10" xfId="0" applyNumberFormat="1" applyFont="1" applyFill="1" applyBorder="1" applyAlignment="1">
      <alignment vertical="top" wrapText="1"/>
    </xf>
    <xf numFmtId="3" fontId="8" fillId="32" borderId="11" xfId="0" applyNumberFormat="1" applyFont="1" applyFill="1" applyBorder="1" applyAlignment="1">
      <alignment vertical="top" wrapText="1"/>
    </xf>
    <xf numFmtId="3" fontId="7" fillId="33" borderId="10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left" wrapText="1"/>
    </xf>
    <xf numFmtId="3" fontId="7" fillId="33" borderId="33" xfId="0" applyNumberFormat="1" applyFont="1" applyFill="1" applyBorder="1" applyAlignment="1">
      <alignment horizontal="center" vertical="center"/>
    </xf>
    <xf numFmtId="3" fontId="7" fillId="33" borderId="25" xfId="0" applyNumberFormat="1" applyFont="1" applyFill="1" applyBorder="1" applyAlignment="1">
      <alignment horizontal="center" vertical="center"/>
    </xf>
    <xf numFmtId="4" fontId="5" fillId="34" borderId="56" xfId="0" applyNumberFormat="1" applyFont="1" applyFill="1" applyBorder="1" applyAlignment="1">
      <alignment horizontal="right" vertical="top"/>
    </xf>
    <xf numFmtId="3" fontId="7" fillId="32" borderId="57" xfId="0" applyNumberFormat="1" applyFont="1" applyFill="1" applyBorder="1" applyAlignment="1">
      <alignment vertical="top"/>
    </xf>
    <xf numFmtId="49" fontId="7" fillId="32" borderId="16" xfId="0" applyNumberFormat="1" applyFont="1" applyFill="1" applyBorder="1" applyAlignment="1">
      <alignment horizontal="center" vertical="top"/>
    </xf>
    <xf numFmtId="3" fontId="8" fillId="32" borderId="15" xfId="0" applyNumberFormat="1" applyFont="1" applyFill="1" applyBorder="1" applyAlignment="1">
      <alignment vertical="top" wrapText="1"/>
    </xf>
    <xf numFmtId="3" fontId="5" fillId="32" borderId="16" xfId="0" applyNumberFormat="1" applyFont="1" applyFill="1" applyBorder="1" applyAlignment="1">
      <alignment horizontal="center" vertical="top" wrapText="1"/>
    </xf>
    <xf numFmtId="4" fontId="5" fillId="32" borderId="35" xfId="0" applyNumberFormat="1" applyFont="1" applyFill="1" applyBorder="1" applyAlignment="1">
      <alignment horizontal="right" vertical="top"/>
    </xf>
    <xf numFmtId="4" fontId="5" fillId="32" borderId="16" xfId="0" applyNumberFormat="1" applyFont="1" applyFill="1" applyBorder="1" applyAlignment="1">
      <alignment horizontal="right" vertical="top"/>
    </xf>
    <xf numFmtId="4" fontId="17" fillId="32" borderId="16" xfId="0" applyNumberFormat="1" applyFont="1" applyFill="1" applyBorder="1" applyAlignment="1">
      <alignment vertical="top"/>
    </xf>
    <xf numFmtId="4" fontId="17" fillId="32" borderId="35" xfId="0" applyNumberFormat="1" applyFont="1" applyFill="1" applyBorder="1" applyAlignment="1">
      <alignment vertical="top"/>
    </xf>
    <xf numFmtId="3" fontId="5" fillId="32" borderId="16" xfId="0" applyNumberFormat="1" applyFont="1" applyFill="1" applyBorder="1" applyAlignment="1">
      <alignment horizontal="right" vertical="top"/>
    </xf>
    <xf numFmtId="3" fontId="5" fillId="32" borderId="35" xfId="0" applyNumberFormat="1" applyFont="1" applyFill="1" applyBorder="1" applyAlignment="1">
      <alignment horizontal="right" vertical="top"/>
    </xf>
    <xf numFmtId="3" fontId="5" fillId="32" borderId="15" xfId="0" applyNumberFormat="1" applyFont="1" applyFill="1" applyBorder="1" applyAlignment="1">
      <alignment horizontal="right" vertical="top"/>
    </xf>
    <xf numFmtId="0" fontId="0" fillId="32" borderId="15" xfId="0" applyFill="1" applyBorder="1" applyAlignment="1">
      <alignment/>
    </xf>
    <xf numFmtId="0" fontId="0" fillId="32" borderId="56" xfId="0" applyFill="1" applyBorder="1" applyAlignment="1">
      <alignment/>
    </xf>
    <xf numFmtId="3" fontId="7" fillId="32" borderId="58" xfId="0" applyNumberFormat="1" applyFont="1" applyFill="1" applyBorder="1" applyAlignment="1">
      <alignment vertical="top"/>
    </xf>
    <xf numFmtId="49" fontId="7" fillId="32" borderId="59" xfId="0" applyNumberFormat="1" applyFont="1" applyFill="1" applyBorder="1" applyAlignment="1">
      <alignment horizontal="center" vertical="top"/>
    </xf>
    <xf numFmtId="3" fontId="3" fillId="32" borderId="18" xfId="0" applyNumberFormat="1" applyFont="1" applyFill="1" applyBorder="1" applyAlignment="1">
      <alignment horizontal="center" vertical="top" wrapText="1"/>
    </xf>
    <xf numFmtId="4" fontId="3" fillId="32" borderId="19" xfId="0" applyNumberFormat="1" applyFont="1" applyFill="1" applyBorder="1" applyAlignment="1">
      <alignment horizontal="right" vertical="top"/>
    </xf>
    <xf numFmtId="4" fontId="3" fillId="32" borderId="18" xfId="0" applyNumberFormat="1" applyFont="1" applyFill="1" applyBorder="1" applyAlignment="1">
      <alignment horizontal="right" vertical="top"/>
    </xf>
    <xf numFmtId="4" fontId="5" fillId="32" borderId="18" xfId="0" applyNumberFormat="1" applyFont="1" applyFill="1" applyBorder="1" applyAlignment="1">
      <alignment vertical="top"/>
    </xf>
    <xf numFmtId="4" fontId="3" fillId="32" borderId="19" xfId="0" applyNumberFormat="1" applyFont="1" applyFill="1" applyBorder="1" applyAlignment="1">
      <alignment vertical="top"/>
    </xf>
    <xf numFmtId="4" fontId="5" fillId="32" borderId="19" xfId="0" applyNumberFormat="1" applyFont="1" applyFill="1" applyBorder="1" applyAlignment="1">
      <alignment vertical="top"/>
    </xf>
    <xf numFmtId="3" fontId="5" fillId="32" borderId="21" xfId="0" applyNumberFormat="1" applyFont="1" applyFill="1" applyBorder="1" applyAlignment="1">
      <alignment horizontal="right" vertical="top"/>
    </xf>
    <xf numFmtId="3" fontId="5" fillId="32" borderId="18" xfId="0" applyNumberFormat="1" applyFont="1" applyFill="1" applyBorder="1" applyAlignment="1">
      <alignment horizontal="right" vertical="top"/>
    </xf>
    <xf numFmtId="3" fontId="5" fillId="32" borderId="19" xfId="0" applyNumberFormat="1" applyFont="1" applyFill="1" applyBorder="1" applyAlignment="1">
      <alignment horizontal="right" vertical="top"/>
    </xf>
    <xf numFmtId="0" fontId="0" fillId="32" borderId="21" xfId="0" applyFill="1" applyBorder="1" applyAlignment="1">
      <alignment/>
    </xf>
    <xf numFmtId="0" fontId="0" fillId="32" borderId="47" xfId="0" applyFill="1" applyBorder="1" applyAlignment="1">
      <alignment/>
    </xf>
    <xf numFmtId="4" fontId="5" fillId="32" borderId="40" xfId="0" applyNumberFormat="1" applyFont="1" applyFill="1" applyBorder="1" applyAlignment="1">
      <alignment horizontal="right" vertical="top"/>
    </xf>
    <xf numFmtId="49" fontId="8" fillId="32" borderId="16" xfId="0" applyNumberFormat="1" applyFont="1" applyFill="1" applyBorder="1" applyAlignment="1">
      <alignment horizontal="center" vertical="top"/>
    </xf>
    <xf numFmtId="3" fontId="10" fillId="32" borderId="35" xfId="0" applyNumberFormat="1" applyFont="1" applyFill="1" applyBorder="1" applyAlignment="1">
      <alignment vertical="top" wrapText="1"/>
    </xf>
    <xf numFmtId="4" fontId="12" fillId="32" borderId="16" xfId="0" applyNumberFormat="1" applyFont="1" applyFill="1" applyBorder="1" applyAlignment="1">
      <alignment horizontal="right" vertical="top"/>
    </xf>
    <xf numFmtId="4" fontId="12" fillId="32" borderId="16" xfId="0" applyNumberFormat="1" applyFont="1" applyFill="1" applyBorder="1" applyAlignment="1">
      <alignment vertical="top"/>
    </xf>
    <xf numFmtId="3" fontId="17" fillId="32" borderId="16" xfId="0" applyNumberFormat="1" applyFont="1" applyFill="1" applyBorder="1" applyAlignment="1">
      <alignment vertical="top"/>
    </xf>
    <xf numFmtId="3" fontId="5" fillId="32" borderId="35" xfId="0" applyNumberFormat="1" applyFont="1" applyFill="1" applyBorder="1" applyAlignment="1">
      <alignment vertical="top"/>
    </xf>
    <xf numFmtId="3" fontId="17" fillId="32" borderId="16" xfId="0" applyNumberFormat="1" applyFont="1" applyFill="1" applyBorder="1" applyAlignment="1">
      <alignment horizontal="right" vertical="top"/>
    </xf>
    <xf numFmtId="3" fontId="17" fillId="32" borderId="35" xfId="0" applyNumberFormat="1" applyFont="1" applyFill="1" applyBorder="1" applyAlignment="1">
      <alignment horizontal="right" vertical="top"/>
    </xf>
    <xf numFmtId="0" fontId="0" fillId="32" borderId="16" xfId="0" applyFill="1" applyBorder="1" applyAlignment="1">
      <alignment/>
    </xf>
    <xf numFmtId="0" fontId="0" fillId="32" borderId="60" xfId="0" applyFill="1" applyBorder="1" applyAlignment="1">
      <alignment/>
    </xf>
    <xf numFmtId="3" fontId="7" fillId="32" borderId="61" xfId="0" applyNumberFormat="1" applyFont="1" applyFill="1" applyBorder="1" applyAlignment="1">
      <alignment vertical="top"/>
    </xf>
    <xf numFmtId="49" fontId="7" fillId="32" borderId="35" xfId="0" applyNumberFormat="1" applyFont="1" applyFill="1" applyBorder="1" applyAlignment="1">
      <alignment horizontal="center" vertical="top"/>
    </xf>
    <xf numFmtId="3" fontId="5" fillId="32" borderId="35" xfId="0" applyNumberFormat="1" applyFont="1" applyFill="1" applyBorder="1" applyAlignment="1">
      <alignment horizontal="center" vertical="top" wrapText="1"/>
    </xf>
    <xf numFmtId="4" fontId="17" fillId="32" borderId="15" xfId="0" applyNumberFormat="1" applyFont="1" applyFill="1" applyBorder="1" applyAlignment="1">
      <alignment vertical="top"/>
    </xf>
    <xf numFmtId="49" fontId="7" fillId="32" borderId="18" xfId="0" applyNumberFormat="1" applyFont="1" applyFill="1" applyBorder="1" applyAlignment="1">
      <alignment horizontal="center" vertical="top"/>
    </xf>
    <xf numFmtId="4" fontId="3" fillId="32" borderId="18" xfId="0" applyNumberFormat="1" applyFont="1" applyFill="1" applyBorder="1" applyAlignment="1">
      <alignment vertical="top"/>
    </xf>
    <xf numFmtId="3" fontId="17" fillId="32" borderId="18" xfId="0" applyNumberFormat="1" applyFont="1" applyFill="1" applyBorder="1" applyAlignment="1">
      <alignment vertical="top"/>
    </xf>
    <xf numFmtId="0" fontId="0" fillId="32" borderId="18" xfId="0" applyFill="1" applyBorder="1" applyAlignment="1">
      <alignment/>
    </xf>
    <xf numFmtId="49" fontId="8" fillId="32" borderId="15" xfId="0" applyNumberFormat="1" applyFont="1" applyFill="1" applyBorder="1" applyAlignment="1">
      <alignment horizontal="center" vertical="top"/>
    </xf>
    <xf numFmtId="3" fontId="8" fillId="32" borderId="16" xfId="0" applyNumberFormat="1" applyFont="1" applyFill="1" applyBorder="1" applyAlignment="1">
      <alignment vertical="top" wrapText="1"/>
    </xf>
    <xf numFmtId="3" fontId="3" fillId="32" borderId="19" xfId="0" applyNumberFormat="1" applyFont="1" applyFill="1" applyBorder="1" applyAlignment="1">
      <alignment horizontal="center" vertical="top" wrapText="1"/>
    </xf>
    <xf numFmtId="4" fontId="17" fillId="32" borderId="19" xfId="0" applyNumberFormat="1" applyFont="1" applyFill="1" applyBorder="1" applyAlignment="1">
      <alignment vertical="top"/>
    </xf>
    <xf numFmtId="4" fontId="16" fillId="32" borderId="18" xfId="0" applyNumberFormat="1" applyFont="1" applyFill="1" applyBorder="1" applyAlignment="1">
      <alignment vertical="top"/>
    </xf>
    <xf numFmtId="4" fontId="5" fillId="32" borderId="19" xfId="0" applyNumberFormat="1" applyFont="1" applyFill="1" applyBorder="1" applyAlignment="1">
      <alignment horizontal="right" vertical="top"/>
    </xf>
    <xf numFmtId="4" fontId="5" fillId="32" borderId="21" xfId="0" applyNumberFormat="1" applyFont="1" applyFill="1" applyBorder="1" applyAlignment="1">
      <alignment horizontal="right" vertical="top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/>
    </xf>
    <xf numFmtId="49" fontId="5" fillId="32" borderId="16" xfId="0" applyNumberFormat="1" applyFont="1" applyFill="1" applyBorder="1" applyAlignment="1">
      <alignment horizontal="center"/>
    </xf>
    <xf numFmtId="49" fontId="5" fillId="32" borderId="62" xfId="0" applyNumberFormat="1" applyFont="1" applyFill="1" applyBorder="1" applyAlignment="1">
      <alignment horizontal="center"/>
    </xf>
    <xf numFmtId="49" fontId="5" fillId="32" borderId="63" xfId="0" applyNumberFormat="1" applyFont="1" applyFill="1" applyBorder="1" applyAlignment="1">
      <alignment horizontal="center"/>
    </xf>
    <xf numFmtId="49" fontId="5" fillId="32" borderId="19" xfId="0" applyNumberFormat="1" applyFont="1" applyFill="1" applyBorder="1" applyAlignment="1">
      <alignment horizontal="center"/>
    </xf>
    <xf numFmtId="49" fontId="5" fillId="32" borderId="30" xfId="0" applyNumberFormat="1" applyFont="1" applyFill="1" applyBorder="1" applyAlignment="1">
      <alignment horizontal="center"/>
    </xf>
    <xf numFmtId="49" fontId="5" fillId="32" borderId="27" xfId="0" applyNumberFormat="1" applyFont="1" applyFill="1" applyBorder="1" applyAlignment="1">
      <alignment horizontal="center"/>
    </xf>
    <xf numFmtId="49" fontId="5" fillId="32" borderId="28" xfId="0" applyNumberFormat="1" applyFont="1" applyFill="1" applyBorder="1" applyAlignment="1">
      <alignment horizontal="center"/>
    </xf>
    <xf numFmtId="49" fontId="5" fillId="32" borderId="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49" fontId="5" fillId="32" borderId="12" xfId="0" applyNumberFormat="1" applyFont="1" applyFill="1" applyBorder="1" applyAlignment="1">
      <alignment horizontal="center"/>
    </xf>
    <xf numFmtId="49" fontId="5" fillId="32" borderId="64" xfId="0" applyNumberFormat="1" applyFont="1" applyFill="1" applyBorder="1" applyAlignment="1">
      <alignment horizontal="center"/>
    </xf>
    <xf numFmtId="49" fontId="4" fillId="32" borderId="0" xfId="0" applyNumberFormat="1" applyFont="1" applyFill="1" applyAlignment="1">
      <alignment horizontal="center" wrapText="1"/>
    </xf>
    <xf numFmtId="49" fontId="4" fillId="32" borderId="0" xfId="0" applyNumberFormat="1" applyFont="1" applyFill="1" applyAlignment="1">
      <alignment horizontal="center" vertical="top" wrapText="1"/>
    </xf>
    <xf numFmtId="49" fontId="4" fillId="32" borderId="0" xfId="0" applyNumberFormat="1" applyFont="1" applyFill="1" applyBorder="1" applyAlignment="1">
      <alignment horizontal="center" vertical="top" wrapText="1"/>
    </xf>
    <xf numFmtId="49" fontId="5" fillId="32" borderId="24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64" xfId="0" applyBorder="1" applyAlignment="1">
      <alignment horizontal="center" vertical="top"/>
    </xf>
    <xf numFmtId="0" fontId="19" fillId="32" borderId="44" xfId="0" applyFont="1" applyFill="1" applyBorder="1" applyAlignment="1">
      <alignment horizontal="center"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56" xfId="0" applyFont="1" applyBorder="1" applyAlignment="1">
      <alignment horizontal="center" vertical="top" wrapText="1"/>
    </xf>
    <xf numFmtId="4" fontId="5" fillId="32" borderId="11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9" fontId="5" fillId="32" borderId="17" xfId="0" applyNumberFormat="1" applyFont="1" applyFill="1" applyBorder="1" applyAlignment="1">
      <alignment horizontal="center" vertical="center" textRotation="90"/>
    </xf>
    <xf numFmtId="49" fontId="5" fillId="32" borderId="25" xfId="0" applyNumberFormat="1" applyFont="1" applyFill="1" applyBorder="1" applyAlignment="1">
      <alignment horizontal="center" vertical="center" textRotation="90"/>
    </xf>
    <xf numFmtId="49" fontId="5" fillId="32" borderId="57" xfId="0" applyNumberFormat="1" applyFont="1" applyFill="1" applyBorder="1" applyAlignment="1">
      <alignment horizontal="center" vertical="center" textRotation="90"/>
    </xf>
    <xf numFmtId="49" fontId="5" fillId="32" borderId="58" xfId="0" applyNumberFormat="1" applyFont="1" applyFill="1" applyBorder="1" applyAlignment="1">
      <alignment horizontal="center" vertical="center" textRotation="90"/>
    </xf>
    <xf numFmtId="49" fontId="5" fillId="32" borderId="32" xfId="0" applyNumberFormat="1" applyFont="1" applyFill="1" applyBorder="1" applyAlignment="1">
      <alignment horizontal="center" vertical="center" textRotation="90"/>
    </xf>
    <xf numFmtId="49" fontId="5" fillId="32" borderId="61" xfId="0" applyNumberFormat="1" applyFont="1" applyFill="1" applyBorder="1" applyAlignment="1">
      <alignment horizontal="center" vertical="center" textRotation="90"/>
    </xf>
    <xf numFmtId="49" fontId="5" fillId="32" borderId="21" xfId="0" applyNumberFormat="1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49" fontId="5" fillId="32" borderId="18" xfId="0" applyNumberFormat="1" applyFont="1" applyFill="1" applyBorder="1" applyAlignment="1">
      <alignment horizontal="center" vertical="center" wrapText="1"/>
    </xf>
    <xf numFmtId="49" fontId="3" fillId="32" borderId="21" xfId="0" applyNumberFormat="1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left" vertical="center" wrapText="1"/>
    </xf>
    <xf numFmtId="49" fontId="5" fillId="32" borderId="16" xfId="0" applyNumberFormat="1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right" vertical="top"/>
    </xf>
    <xf numFmtId="49" fontId="3" fillId="32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4" fillId="32" borderId="0" xfId="0" applyFont="1" applyFill="1" applyAlignment="1">
      <alignment horizontal="center" wrapText="1"/>
    </xf>
    <xf numFmtId="0" fontId="5" fillId="32" borderId="11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64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3" fontId="8" fillId="34" borderId="11" xfId="0" applyNumberFormat="1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3" fontId="8" fillId="32" borderId="1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3" fontId="8" fillId="33" borderId="11" xfId="0" applyNumberFormat="1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3" fontId="8" fillId="32" borderId="10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3" fontId="8" fillId="32" borderId="11" xfId="0" applyNumberFormat="1" applyFont="1" applyFill="1" applyBorder="1" applyAlignment="1">
      <alignment vertical="top" wrapText="1"/>
    </xf>
    <xf numFmtId="3" fontId="7" fillId="33" borderId="1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3" fontId="8" fillId="32" borderId="10" xfId="0" applyNumberFormat="1" applyFont="1" applyFill="1" applyBorder="1" applyAlignment="1">
      <alignment wrapText="1"/>
    </xf>
    <xf numFmtId="3" fontId="8" fillId="32" borderId="11" xfId="0" applyNumberFormat="1" applyFont="1" applyFill="1" applyBorder="1" applyAlignment="1">
      <alignment wrapText="1"/>
    </xf>
    <xf numFmtId="3" fontId="8" fillId="32" borderId="18" xfId="0" applyNumberFormat="1" applyFont="1" applyFill="1" applyBorder="1" applyAlignment="1">
      <alignment vertical="top" wrapText="1"/>
    </xf>
    <xf numFmtId="3" fontId="7" fillId="33" borderId="33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left" vertical="center" wrapText="1"/>
    </xf>
    <xf numFmtId="3" fontId="10" fillId="32" borderId="10" xfId="0" applyNumberFormat="1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vertical="top" wrapText="1"/>
    </xf>
    <xf numFmtId="3" fontId="7" fillId="33" borderId="10" xfId="0" applyNumberFormat="1" applyFont="1" applyFill="1" applyBorder="1" applyAlignment="1">
      <alignment horizontal="left" wrapText="1"/>
    </xf>
    <xf numFmtId="3" fontId="7" fillId="33" borderId="11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3" fontId="8" fillId="32" borderId="10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0" fillId="0" borderId="26" xfId="0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3" fontId="7" fillId="33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13" fillId="32" borderId="0" xfId="0" applyNumberFormat="1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center" vertical="center"/>
    </xf>
    <xf numFmtId="3" fontId="7" fillId="33" borderId="59" xfId="0" applyNumberFormat="1" applyFont="1" applyFill="1" applyBorder="1" applyAlignment="1">
      <alignment horizontal="center" vertical="center"/>
    </xf>
    <xf numFmtId="3" fontId="7" fillId="33" borderId="25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3" fontId="7" fillId="33" borderId="57" xfId="0" applyNumberFormat="1" applyFont="1" applyFill="1" applyBorder="1" applyAlignment="1">
      <alignment horizontal="center" vertical="center"/>
    </xf>
    <xf numFmtId="3" fontId="7" fillId="33" borderId="35" xfId="0" applyNumberFormat="1" applyFont="1" applyFill="1" applyBorder="1" applyAlignment="1">
      <alignment horizontal="center" vertical="center"/>
    </xf>
    <xf numFmtId="3" fontId="7" fillId="33" borderId="64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4"/>
  <sheetViews>
    <sheetView tabSelected="1" zoomScalePageLayoutView="0" workbookViewId="0" topLeftCell="A263">
      <selection activeCell="G269" sqref="G269"/>
    </sheetView>
  </sheetViews>
  <sheetFormatPr defaultColWidth="8.796875" defaultRowHeight="14.25"/>
  <cols>
    <col min="1" max="1" width="4.59765625" style="1" customWidth="1"/>
    <col min="2" max="2" width="6.8984375" style="1" customWidth="1"/>
    <col min="3" max="3" width="32.69921875" style="1" customWidth="1"/>
    <col min="4" max="4" width="3.3984375" style="1" customWidth="1"/>
    <col min="5" max="5" width="14" style="1" customWidth="1"/>
    <col min="6" max="6" width="13.8984375" style="1" customWidth="1"/>
    <col min="7" max="7" width="13.5" style="1" customWidth="1"/>
    <col min="8" max="8" width="14.8984375" style="1" customWidth="1"/>
    <col min="9" max="9" width="14.59765625" style="1" customWidth="1"/>
    <col min="10" max="12" width="14.69921875" style="1" customWidth="1"/>
    <col min="13" max="13" width="13.5" style="1" customWidth="1"/>
    <col min="14" max="14" width="13.3984375" style="1" customWidth="1"/>
    <col min="15" max="15" width="12.8984375" style="1" customWidth="1"/>
    <col min="16" max="16" width="14.19921875" style="1" customWidth="1"/>
    <col min="17" max="17" width="15.69921875" style="1" customWidth="1"/>
    <col min="18" max="18" width="14" style="1" customWidth="1"/>
    <col min="19" max="16384" width="9" style="1" customWidth="1"/>
  </cols>
  <sheetData>
    <row r="1" spans="1:16" ht="14.25">
      <c r="A1" s="724" t="s">
        <v>0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6"/>
    </row>
    <row r="2" spans="1:16" ht="14.25">
      <c r="A2" s="725"/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6"/>
    </row>
    <row r="3" spans="1:16" ht="14.25">
      <c r="A3" s="725"/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6"/>
    </row>
    <row r="4" spans="1:16" ht="14.25">
      <c r="A4" s="725"/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6"/>
    </row>
    <row r="5" spans="1:16" ht="14.25">
      <c r="A5" s="725"/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6"/>
    </row>
    <row r="6" spans="1:16" ht="20.25">
      <c r="A6" s="727" t="s">
        <v>1</v>
      </c>
      <c r="B6" s="727"/>
      <c r="C6" s="727"/>
      <c r="D6" s="727"/>
      <c r="E6" s="727"/>
      <c r="F6" s="727"/>
      <c r="G6" s="727"/>
      <c r="H6" s="727"/>
      <c r="I6" s="727"/>
      <c r="J6" s="727"/>
      <c r="K6" s="727"/>
      <c r="L6" s="727"/>
      <c r="M6" s="727"/>
      <c r="N6" s="727"/>
      <c r="O6" s="727"/>
      <c r="P6" s="727"/>
    </row>
    <row r="7" spans="1:16" ht="20.25">
      <c r="A7" s="700" t="s">
        <v>208</v>
      </c>
      <c r="B7" s="700"/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  <c r="P7" s="700"/>
    </row>
    <row r="8" spans="1:16" ht="20.25">
      <c r="A8" s="700" t="s">
        <v>209</v>
      </c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</row>
    <row r="9" spans="1:16" ht="20.25">
      <c r="A9" s="700" t="s">
        <v>210</v>
      </c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</row>
    <row r="10" spans="1:16" ht="14.25">
      <c r="A10" s="701" t="s">
        <v>207</v>
      </c>
      <c r="B10" s="701"/>
      <c r="C10" s="701"/>
      <c r="D10" s="701"/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1"/>
      <c r="P10" s="701"/>
    </row>
    <row r="11" spans="1:16" ht="15" thickBot="1">
      <c r="A11" s="702"/>
      <c r="B11" s="702"/>
      <c r="C11" s="702"/>
      <c r="D11" s="702"/>
      <c r="E11" s="702"/>
      <c r="F11" s="702"/>
      <c r="G11" s="702"/>
      <c r="H11" s="702"/>
      <c r="I11" s="702"/>
      <c r="J11" s="702"/>
      <c r="K11" s="702"/>
      <c r="L11" s="702"/>
      <c r="M11" s="702"/>
      <c r="N11" s="702"/>
      <c r="O11" s="702"/>
      <c r="P11" s="702"/>
    </row>
    <row r="12" spans="1:18" ht="15">
      <c r="A12" s="711" t="s">
        <v>2</v>
      </c>
      <c r="B12" s="714" t="s">
        <v>3</v>
      </c>
      <c r="C12" s="717" t="s">
        <v>4</v>
      </c>
      <c r="D12" s="720"/>
      <c r="E12" s="721" t="s">
        <v>5</v>
      </c>
      <c r="F12" s="688" t="s">
        <v>6</v>
      </c>
      <c r="G12" s="689"/>
      <c r="H12" s="689"/>
      <c r="I12" s="689"/>
      <c r="J12" s="689"/>
      <c r="K12" s="689"/>
      <c r="L12" s="689"/>
      <c r="M12" s="689"/>
      <c r="N12" s="689"/>
      <c r="O12" s="689"/>
      <c r="P12" s="690"/>
      <c r="Q12" s="495"/>
      <c r="R12" s="496"/>
    </row>
    <row r="13" spans="1:18" ht="15">
      <c r="A13" s="712"/>
      <c r="B13" s="715"/>
      <c r="C13" s="718"/>
      <c r="D13" s="684"/>
      <c r="E13" s="722"/>
      <c r="F13" s="6" t="s">
        <v>7</v>
      </c>
      <c r="G13" s="691" t="s">
        <v>6</v>
      </c>
      <c r="H13" s="692"/>
      <c r="I13" s="692"/>
      <c r="J13" s="692"/>
      <c r="K13" s="692"/>
      <c r="L13" s="692"/>
      <c r="M13" s="692"/>
      <c r="N13" s="693"/>
      <c r="O13" s="492" t="s">
        <v>7</v>
      </c>
      <c r="P13" s="491" t="s">
        <v>45</v>
      </c>
      <c r="Q13" s="494" t="s">
        <v>202</v>
      </c>
      <c r="R13" s="497"/>
    </row>
    <row r="14" spans="1:18" ht="15">
      <c r="A14" s="712"/>
      <c r="B14" s="715"/>
      <c r="C14" s="718"/>
      <c r="D14" s="684"/>
      <c r="E14" s="722"/>
      <c r="F14" s="6" t="s">
        <v>8</v>
      </c>
      <c r="G14" s="13" t="s">
        <v>9</v>
      </c>
      <c r="H14" s="694" t="s">
        <v>10</v>
      </c>
      <c r="I14" s="694"/>
      <c r="J14" s="13" t="s">
        <v>11</v>
      </c>
      <c r="K14" s="2" t="s">
        <v>12</v>
      </c>
      <c r="L14" s="695" t="s">
        <v>13</v>
      </c>
      <c r="M14" s="3" t="s">
        <v>14</v>
      </c>
      <c r="N14" s="4" t="s">
        <v>15</v>
      </c>
      <c r="O14" s="10" t="s">
        <v>16</v>
      </c>
      <c r="P14" s="10" t="s">
        <v>17</v>
      </c>
      <c r="Q14" s="493" t="s">
        <v>200</v>
      </c>
      <c r="R14" s="706" t="s">
        <v>201</v>
      </c>
    </row>
    <row r="15" spans="1:18" ht="17.25" customHeight="1">
      <c r="A15" s="712"/>
      <c r="B15" s="715"/>
      <c r="C15" s="718"/>
      <c r="D15" s="5" t="s">
        <v>18</v>
      </c>
      <c r="E15" s="722"/>
      <c r="F15" s="698"/>
      <c r="G15" s="13" t="s">
        <v>19</v>
      </c>
      <c r="H15" s="7" t="s">
        <v>20</v>
      </c>
      <c r="I15" s="8" t="s">
        <v>21</v>
      </c>
      <c r="J15" s="13" t="s">
        <v>22</v>
      </c>
      <c r="K15" s="2" t="s">
        <v>23</v>
      </c>
      <c r="L15" s="696"/>
      <c r="M15" s="9" t="s">
        <v>24</v>
      </c>
      <c r="N15" s="4" t="s">
        <v>25</v>
      </c>
      <c r="O15" s="728"/>
      <c r="P15" s="10" t="s">
        <v>26</v>
      </c>
      <c r="Q15" s="703" t="s">
        <v>13</v>
      </c>
      <c r="R15" s="707"/>
    </row>
    <row r="16" spans="1:18" ht="15.75" customHeight="1">
      <c r="A16" s="712"/>
      <c r="B16" s="715"/>
      <c r="C16" s="718"/>
      <c r="D16" s="11" t="s">
        <v>27</v>
      </c>
      <c r="E16" s="722"/>
      <c r="F16" s="698"/>
      <c r="G16" s="13" t="s">
        <v>28</v>
      </c>
      <c r="H16" s="13" t="s">
        <v>29</v>
      </c>
      <c r="I16" s="12" t="s">
        <v>30</v>
      </c>
      <c r="J16" s="686"/>
      <c r="K16" s="2" t="s">
        <v>31</v>
      </c>
      <c r="L16" s="696"/>
      <c r="M16" s="9" t="s">
        <v>32</v>
      </c>
      <c r="N16" s="730"/>
      <c r="O16" s="728"/>
      <c r="P16" s="10" t="s">
        <v>33</v>
      </c>
      <c r="Q16" s="704"/>
      <c r="R16" s="707"/>
    </row>
    <row r="17" spans="1:18" ht="15">
      <c r="A17" s="712"/>
      <c r="B17" s="715"/>
      <c r="C17" s="718"/>
      <c r="D17" s="11" t="s">
        <v>34</v>
      </c>
      <c r="E17" s="722"/>
      <c r="F17" s="698"/>
      <c r="G17" s="686"/>
      <c r="H17" s="13" t="s">
        <v>35</v>
      </c>
      <c r="I17" s="12" t="s">
        <v>36</v>
      </c>
      <c r="J17" s="686"/>
      <c r="K17" s="686"/>
      <c r="L17" s="696"/>
      <c r="M17" s="13" t="s">
        <v>37</v>
      </c>
      <c r="N17" s="730"/>
      <c r="O17" s="728"/>
      <c r="P17" s="709"/>
      <c r="Q17" s="704"/>
      <c r="R17" s="707"/>
    </row>
    <row r="18" spans="1:18" ht="17.25" customHeight="1">
      <c r="A18" s="712"/>
      <c r="B18" s="715"/>
      <c r="C18" s="718"/>
      <c r="D18" s="684"/>
      <c r="E18" s="722"/>
      <c r="F18" s="698"/>
      <c r="G18" s="686"/>
      <c r="H18" s="686"/>
      <c r="I18" s="12" t="s">
        <v>38</v>
      </c>
      <c r="J18" s="686"/>
      <c r="K18" s="686"/>
      <c r="L18" s="696"/>
      <c r="M18" s="13"/>
      <c r="N18" s="730"/>
      <c r="O18" s="728"/>
      <c r="P18" s="709"/>
      <c r="Q18" s="704"/>
      <c r="R18" s="707"/>
    </row>
    <row r="19" spans="1:18" ht="27" customHeight="1" thickBot="1">
      <c r="A19" s="713"/>
      <c r="B19" s="716"/>
      <c r="C19" s="719"/>
      <c r="D19" s="685"/>
      <c r="E19" s="723"/>
      <c r="F19" s="699"/>
      <c r="G19" s="687"/>
      <c r="H19" s="687"/>
      <c r="I19" s="14"/>
      <c r="J19" s="687"/>
      <c r="K19" s="687"/>
      <c r="L19" s="697"/>
      <c r="M19" s="15"/>
      <c r="N19" s="731"/>
      <c r="O19" s="729"/>
      <c r="P19" s="710"/>
      <c r="Q19" s="705"/>
      <c r="R19" s="708"/>
    </row>
    <row r="20" spans="1:18" ht="15" customHeight="1">
      <c r="A20" s="16" t="s">
        <v>39</v>
      </c>
      <c r="B20" s="17" t="s">
        <v>40</v>
      </c>
      <c r="C20" s="18" t="s">
        <v>41</v>
      </c>
      <c r="D20" s="19">
        <v>4</v>
      </c>
      <c r="E20" s="20">
        <v>5</v>
      </c>
      <c r="F20" s="21">
        <v>6</v>
      </c>
      <c r="G20" s="22">
        <v>7</v>
      </c>
      <c r="H20" s="21">
        <v>8</v>
      </c>
      <c r="I20" s="22">
        <v>9</v>
      </c>
      <c r="J20" s="21">
        <v>10</v>
      </c>
      <c r="K20" s="22">
        <v>11</v>
      </c>
      <c r="L20" s="23">
        <v>12</v>
      </c>
      <c r="M20" s="21">
        <v>13</v>
      </c>
      <c r="N20" s="22">
        <v>14</v>
      </c>
      <c r="O20" s="21">
        <v>15</v>
      </c>
      <c r="P20" s="23">
        <v>16</v>
      </c>
      <c r="Q20" s="547">
        <v>17</v>
      </c>
      <c r="R20" s="548">
        <v>18</v>
      </c>
    </row>
    <row r="21" spans="1:18" ht="18" customHeight="1">
      <c r="A21" s="24" t="s">
        <v>42</v>
      </c>
      <c r="B21" s="25"/>
      <c r="C21" s="26" t="s">
        <v>43</v>
      </c>
      <c r="D21" s="27" t="s">
        <v>44</v>
      </c>
      <c r="E21" s="28">
        <f>F21</f>
        <v>30000</v>
      </c>
      <c r="F21" s="29">
        <f>F24</f>
        <v>30000</v>
      </c>
      <c r="G21" s="368" t="str">
        <f>I21</f>
        <v> </v>
      </c>
      <c r="H21" s="369"/>
      <c r="I21" s="368" t="str">
        <f>I24</f>
        <v> </v>
      </c>
      <c r="J21" s="483">
        <f>J24</f>
        <v>30000</v>
      </c>
      <c r="K21" s="31"/>
      <c r="L21" s="32"/>
      <c r="M21" s="31"/>
      <c r="N21" s="33"/>
      <c r="O21" s="32"/>
      <c r="P21" s="488"/>
      <c r="Q21" s="517"/>
      <c r="R21" s="538"/>
    </row>
    <row r="22" spans="1:18" ht="17.25" customHeight="1">
      <c r="A22" s="34"/>
      <c r="B22" s="35" t="s">
        <v>45</v>
      </c>
      <c r="C22" s="36" t="s">
        <v>45</v>
      </c>
      <c r="D22" s="37" t="s">
        <v>46</v>
      </c>
      <c r="E22" s="38">
        <f>F22</f>
        <v>30000</v>
      </c>
      <c r="F22" s="552">
        <f>J22</f>
        <v>30000</v>
      </c>
      <c r="G22" s="553" t="str">
        <f>I22</f>
        <v> </v>
      </c>
      <c r="H22" s="371"/>
      <c r="I22" s="370" t="str">
        <f>I25</f>
        <v> </v>
      </c>
      <c r="J22" s="484">
        <f>J25</f>
        <v>30000</v>
      </c>
      <c r="K22" s="39"/>
      <c r="L22" s="40"/>
      <c r="M22" s="39"/>
      <c r="N22" s="41"/>
      <c r="O22" s="40"/>
      <c r="P22" s="489"/>
      <c r="Q22" s="517"/>
      <c r="R22" s="531"/>
    </row>
    <row r="23" spans="1:18" ht="15.75" customHeight="1">
      <c r="A23" s="34"/>
      <c r="B23" s="42"/>
      <c r="C23" s="36" t="s">
        <v>45</v>
      </c>
      <c r="D23" s="37" t="s">
        <v>47</v>
      </c>
      <c r="E23" s="43">
        <f>ROUND((E22/E21)*100,2)</f>
        <v>100</v>
      </c>
      <c r="F23" s="43">
        <f>ROUND((F22/F21)*100,2)</f>
        <v>100</v>
      </c>
      <c r="G23" s="43" t="s">
        <v>45</v>
      </c>
      <c r="H23" s="371"/>
      <c r="I23" s="372" t="s">
        <v>45</v>
      </c>
      <c r="J23" s="43">
        <f>ROUND((J22/J21)*100,2)</f>
        <v>100</v>
      </c>
      <c r="K23" s="44"/>
      <c r="L23" s="45"/>
      <c r="M23" s="44"/>
      <c r="N23" s="46"/>
      <c r="O23" s="45"/>
      <c r="P23" s="490"/>
      <c r="Q23" s="518"/>
      <c r="R23" s="542"/>
    </row>
    <row r="24" spans="1:18" ht="17.25" customHeight="1">
      <c r="A24" s="47"/>
      <c r="B24" s="48"/>
      <c r="C24" s="732" t="s">
        <v>199</v>
      </c>
      <c r="D24" s="49" t="s">
        <v>48</v>
      </c>
      <c r="E24" s="50">
        <f>F24</f>
        <v>30000</v>
      </c>
      <c r="F24" s="51">
        <f>J24</f>
        <v>30000</v>
      </c>
      <c r="G24" s="373" t="str">
        <f>I24</f>
        <v> </v>
      </c>
      <c r="H24" s="374"/>
      <c r="I24" s="554" t="s">
        <v>45</v>
      </c>
      <c r="J24" s="555">
        <v>30000</v>
      </c>
      <c r="K24" s="52"/>
      <c r="L24" s="53"/>
      <c r="M24" s="54"/>
      <c r="N24" s="55"/>
      <c r="O24" s="52"/>
      <c r="P24" s="498"/>
      <c r="Q24" s="485"/>
      <c r="R24" s="539"/>
    </row>
    <row r="25" spans="1:18" ht="17.25" customHeight="1">
      <c r="A25" s="56"/>
      <c r="B25" s="57" t="s">
        <v>198</v>
      </c>
      <c r="C25" s="733"/>
      <c r="D25" s="58" t="s">
        <v>46</v>
      </c>
      <c r="E25" s="59">
        <f>F25</f>
        <v>30000</v>
      </c>
      <c r="F25" s="550">
        <f>J25</f>
        <v>30000</v>
      </c>
      <c r="G25" s="377" t="str">
        <f>I25</f>
        <v> </v>
      </c>
      <c r="H25" s="378"/>
      <c r="I25" s="376" t="s">
        <v>45</v>
      </c>
      <c r="J25" s="556">
        <v>30000</v>
      </c>
      <c r="K25" s="54"/>
      <c r="L25" s="55"/>
      <c r="M25" s="54"/>
      <c r="N25" s="55"/>
      <c r="O25" s="54"/>
      <c r="P25" s="499"/>
      <c r="Q25" s="486"/>
      <c r="R25" s="540"/>
    </row>
    <row r="26" spans="1:18" ht="17.25" customHeight="1">
      <c r="A26" s="56"/>
      <c r="B26" s="60"/>
      <c r="C26" s="734"/>
      <c r="D26" s="61" t="s">
        <v>47</v>
      </c>
      <c r="E26" s="551">
        <f>ROUND((E25/E24)*100,2)</f>
        <v>100</v>
      </c>
      <c r="F26" s="549">
        <f>ROUND((F25/F24)*100,2)</f>
        <v>100</v>
      </c>
      <c r="G26" s="379" t="s">
        <v>45</v>
      </c>
      <c r="H26" s="381"/>
      <c r="I26" s="380" t="s">
        <v>45</v>
      </c>
      <c r="J26" s="551">
        <f>ROUND((J25/J24)*100,2)</f>
        <v>100</v>
      </c>
      <c r="K26" s="62"/>
      <c r="L26" s="55"/>
      <c r="M26" s="54"/>
      <c r="N26" s="55"/>
      <c r="O26" s="54"/>
      <c r="P26" s="499"/>
      <c r="Q26" s="487"/>
      <c r="R26" s="541"/>
    </row>
    <row r="27" spans="1:18" ht="20.25" customHeight="1">
      <c r="A27" s="629" t="s">
        <v>49</v>
      </c>
      <c r="B27" s="63"/>
      <c r="C27" s="64" t="s">
        <v>50</v>
      </c>
      <c r="D27" s="65" t="s">
        <v>44</v>
      </c>
      <c r="E27" s="28">
        <f>IF((F27+O27)&gt;0,(F27+O27)," ")</f>
        <v>321436</v>
      </c>
      <c r="F27" s="66">
        <f>IF((G27+J27+K27+L27+N27)&gt;0,(G27+J27+K27+L27+N27)," ")</f>
        <v>321436</v>
      </c>
      <c r="G27" s="367"/>
      <c r="H27" s="367"/>
      <c r="I27" s="382"/>
      <c r="J27" s="28">
        <f>J30+J33</f>
        <v>44288</v>
      </c>
      <c r="K27" s="66">
        <f>K30+K33</f>
        <v>277148</v>
      </c>
      <c r="L27" s="67"/>
      <c r="M27" s="68"/>
      <c r="N27" s="69"/>
      <c r="O27" s="68"/>
      <c r="P27" s="67"/>
      <c r="Q27" s="522"/>
      <c r="R27" s="538"/>
    </row>
    <row r="28" spans="1:18" ht="17.25" customHeight="1">
      <c r="A28" s="594"/>
      <c r="B28" s="70"/>
      <c r="C28" s="71"/>
      <c r="D28" s="72" t="s">
        <v>46</v>
      </c>
      <c r="E28" s="38">
        <f>F28</f>
        <v>321435.08</v>
      </c>
      <c r="F28" s="73">
        <f>J28+K28</f>
        <v>321435.08</v>
      </c>
      <c r="G28" s="383"/>
      <c r="H28" s="383"/>
      <c r="I28" s="384"/>
      <c r="J28" s="38">
        <f>J34</f>
        <v>44287.64</v>
      </c>
      <c r="K28" s="73">
        <f>K31</f>
        <v>277147.44</v>
      </c>
      <c r="L28" s="76"/>
      <c r="M28" s="77"/>
      <c r="N28" s="78"/>
      <c r="O28" s="77"/>
      <c r="P28" s="76"/>
      <c r="Q28" s="523"/>
      <c r="R28" s="531"/>
    </row>
    <row r="29" spans="1:18" ht="18" customHeight="1">
      <c r="A29" s="79"/>
      <c r="B29" s="80"/>
      <c r="C29" s="81"/>
      <c r="D29" s="82" t="s">
        <v>47</v>
      </c>
      <c r="E29" s="43">
        <v>99.99</v>
      </c>
      <c r="F29" s="83">
        <v>99.99</v>
      </c>
      <c r="G29" s="385"/>
      <c r="H29" s="385"/>
      <c r="I29" s="386"/>
      <c r="J29" s="43">
        <v>99.99</v>
      </c>
      <c r="K29" s="83">
        <v>99.99</v>
      </c>
      <c r="L29" s="85"/>
      <c r="M29" s="86"/>
      <c r="N29" s="87"/>
      <c r="O29" s="86"/>
      <c r="P29" s="85"/>
      <c r="Q29" s="523"/>
      <c r="R29" s="531"/>
    </row>
    <row r="30" spans="1:18" ht="18.75" customHeight="1">
      <c r="A30" s="88"/>
      <c r="B30" s="89" t="s">
        <v>51</v>
      </c>
      <c r="C30" s="90" t="s">
        <v>52</v>
      </c>
      <c r="D30" s="91" t="s">
        <v>44</v>
      </c>
      <c r="E30" s="92">
        <f>IF((F30+O30)&gt;0,(F30+O30)," ")</f>
        <v>277148</v>
      </c>
      <c r="F30" s="93">
        <f>IF((G30+J30+K30+L30+N30)&gt;0,(G30+J30+K30+L30+N30)," ")</f>
        <v>277148</v>
      </c>
      <c r="G30" s="387"/>
      <c r="H30" s="388"/>
      <c r="I30" s="389"/>
      <c r="J30" s="388"/>
      <c r="K30" s="94">
        <v>277148</v>
      </c>
      <c r="L30" s="95"/>
      <c r="M30" s="96"/>
      <c r="N30" s="97"/>
      <c r="O30" s="96"/>
      <c r="P30" s="95"/>
      <c r="Q30" s="500"/>
      <c r="R30" s="539"/>
    </row>
    <row r="31" spans="1:18" ht="16.5" customHeight="1">
      <c r="A31" s="98"/>
      <c r="B31" s="99"/>
      <c r="C31" s="100"/>
      <c r="D31" s="101" t="s">
        <v>46</v>
      </c>
      <c r="E31" s="557">
        <f>F31</f>
        <v>277147.44</v>
      </c>
      <c r="F31" s="558">
        <f>K31</f>
        <v>277147.44</v>
      </c>
      <c r="G31" s="390"/>
      <c r="H31" s="391"/>
      <c r="I31" s="392"/>
      <c r="J31" s="391"/>
      <c r="K31" s="104">
        <v>277147.44</v>
      </c>
      <c r="L31" s="105"/>
      <c r="M31" s="106"/>
      <c r="N31" s="107"/>
      <c r="O31" s="106"/>
      <c r="P31" s="105"/>
      <c r="Q31" s="501"/>
      <c r="R31" s="540"/>
    </row>
    <row r="32" spans="1:18" ht="18" customHeight="1">
      <c r="A32" s="98"/>
      <c r="B32" s="108"/>
      <c r="C32" s="109"/>
      <c r="D32" s="110" t="s">
        <v>47</v>
      </c>
      <c r="E32" s="559">
        <v>99.99</v>
      </c>
      <c r="F32" s="560">
        <v>99.99</v>
      </c>
      <c r="G32" s="393"/>
      <c r="H32" s="394"/>
      <c r="I32" s="395"/>
      <c r="J32" s="394"/>
      <c r="K32" s="549">
        <v>99.99</v>
      </c>
      <c r="L32" s="111"/>
      <c r="M32" s="112"/>
      <c r="N32" s="113"/>
      <c r="O32" s="112"/>
      <c r="P32" s="111"/>
      <c r="Q32" s="502"/>
      <c r="R32" s="541"/>
    </row>
    <row r="33" spans="1:18" ht="16.5" customHeight="1">
      <c r="A33" s="98"/>
      <c r="B33" s="99" t="s">
        <v>53</v>
      </c>
      <c r="C33" s="100" t="s">
        <v>54</v>
      </c>
      <c r="D33" s="114" t="s">
        <v>44</v>
      </c>
      <c r="E33" s="115">
        <f>IF((F33+O33)&gt;0,(F33+O33)," ")</f>
        <v>44288</v>
      </c>
      <c r="F33" s="116">
        <f>IF((G33+J33+K33+L33+N33)&gt;0,(G33+J33+K33+L33+N33)," ")</f>
        <v>44288</v>
      </c>
      <c r="G33" s="390"/>
      <c r="H33" s="391"/>
      <c r="I33" s="392"/>
      <c r="J33" s="117">
        <v>44288</v>
      </c>
      <c r="K33" s="392"/>
      <c r="L33" s="105"/>
      <c r="M33" s="106"/>
      <c r="N33" s="107"/>
      <c r="O33" s="106"/>
      <c r="P33" s="105"/>
      <c r="Q33" s="501"/>
      <c r="R33" s="540"/>
    </row>
    <row r="34" spans="1:18" ht="17.25" customHeight="1">
      <c r="A34" s="98"/>
      <c r="B34" s="118"/>
      <c r="C34" s="100"/>
      <c r="D34" s="101" t="s">
        <v>46</v>
      </c>
      <c r="E34" s="557">
        <f>F34</f>
        <v>44287.64</v>
      </c>
      <c r="F34" s="558">
        <f>J34</f>
        <v>44287.64</v>
      </c>
      <c r="G34" s="390"/>
      <c r="H34" s="391"/>
      <c r="I34" s="392"/>
      <c r="J34" s="562">
        <v>44287.64</v>
      </c>
      <c r="K34" s="392"/>
      <c r="L34" s="105"/>
      <c r="M34" s="106"/>
      <c r="N34" s="107"/>
      <c r="O34" s="106"/>
      <c r="P34" s="105"/>
      <c r="Q34" s="501"/>
      <c r="R34" s="540"/>
    </row>
    <row r="35" spans="1:18" ht="18" customHeight="1">
      <c r="A35" s="119"/>
      <c r="B35" s="120"/>
      <c r="C35" s="100"/>
      <c r="D35" s="110" t="s">
        <v>47</v>
      </c>
      <c r="E35" s="560">
        <v>99.99</v>
      </c>
      <c r="F35" s="561">
        <v>99.99</v>
      </c>
      <c r="G35" s="390"/>
      <c r="H35" s="391"/>
      <c r="I35" s="392"/>
      <c r="J35" s="562">
        <v>99.99</v>
      </c>
      <c r="K35" s="392"/>
      <c r="L35" s="105"/>
      <c r="M35" s="106"/>
      <c r="N35" s="107"/>
      <c r="O35" s="106"/>
      <c r="P35" s="105"/>
      <c r="Q35" s="501"/>
      <c r="R35" s="540"/>
    </row>
    <row r="36" spans="1:18" ht="17.25" customHeight="1">
      <c r="A36" s="121">
        <v>600</v>
      </c>
      <c r="B36" s="122" t="s">
        <v>45</v>
      </c>
      <c r="C36" s="123" t="s">
        <v>55</v>
      </c>
      <c r="D36" s="124" t="s">
        <v>44</v>
      </c>
      <c r="E36" s="125">
        <f>IF((F36+O36)&gt;0,(F36+O36)," ")</f>
        <v>5765200</v>
      </c>
      <c r="F36" s="126">
        <f>IF((G36+K36+L36+N36)&gt;0,(G36+K36+L36+N36)," ")</f>
        <v>3337000</v>
      </c>
      <c r="G36" s="127">
        <f>IF((H36+I36)&gt;0,(H36+I36)," ")</f>
        <v>3325294</v>
      </c>
      <c r="H36" s="128">
        <v>716970</v>
      </c>
      <c r="I36" s="129">
        <v>2608324</v>
      </c>
      <c r="J36" s="398" t="s">
        <v>45</v>
      </c>
      <c r="K36" s="130">
        <v>11706</v>
      </c>
      <c r="L36" s="131"/>
      <c r="M36" s="131"/>
      <c r="N36" s="132"/>
      <c r="O36" s="133">
        <f>P36</f>
        <v>2428200</v>
      </c>
      <c r="P36" s="127">
        <v>2428200</v>
      </c>
      <c r="Q36" s="522"/>
      <c r="R36" s="538"/>
    </row>
    <row r="37" spans="1:18" ht="17.25" customHeight="1">
      <c r="A37" s="134"/>
      <c r="B37" s="122" t="s">
        <v>56</v>
      </c>
      <c r="C37" s="735" t="s">
        <v>57</v>
      </c>
      <c r="D37" s="135" t="s">
        <v>46</v>
      </c>
      <c r="E37" s="571">
        <f>F37+O37</f>
        <v>3596654.43</v>
      </c>
      <c r="F37" s="563">
        <f>G37+K37</f>
        <v>3261061.85</v>
      </c>
      <c r="G37" s="564">
        <f>H37+I37</f>
        <v>3249817.12</v>
      </c>
      <c r="H37" s="569">
        <v>712063.5</v>
      </c>
      <c r="I37" s="572">
        <v>2537753.62</v>
      </c>
      <c r="J37" s="399" t="s">
        <v>45</v>
      </c>
      <c r="K37" s="567">
        <v>11244.73</v>
      </c>
      <c r="L37" s="136"/>
      <c r="M37" s="136"/>
      <c r="N37" s="137"/>
      <c r="O37" s="563">
        <f>P37</f>
        <v>335592.58</v>
      </c>
      <c r="P37" s="564">
        <v>335592.58</v>
      </c>
      <c r="Q37" s="523"/>
      <c r="R37" s="531"/>
    </row>
    <row r="38" spans="1:18" ht="18.75" customHeight="1">
      <c r="A38" s="134"/>
      <c r="B38" s="138"/>
      <c r="C38" s="736"/>
      <c r="D38" s="135" t="s">
        <v>47</v>
      </c>
      <c r="E38" s="571">
        <f aca="true" t="shared" si="0" ref="E38:K38">ROUND((E37/E36)*100,2)</f>
        <v>62.39</v>
      </c>
      <c r="F38" s="563">
        <f t="shared" si="0"/>
        <v>97.72</v>
      </c>
      <c r="G38" s="566">
        <f t="shared" si="0"/>
        <v>97.73</v>
      </c>
      <c r="H38" s="570">
        <f t="shared" si="0"/>
        <v>99.32</v>
      </c>
      <c r="I38" s="573">
        <f t="shared" si="0"/>
        <v>97.29</v>
      </c>
      <c r="J38" s="400" t="s">
        <v>45</v>
      </c>
      <c r="K38" s="568">
        <f t="shared" si="0"/>
        <v>96.06</v>
      </c>
      <c r="L38" s="139"/>
      <c r="M38" s="139"/>
      <c r="N38" s="140"/>
      <c r="O38" s="565">
        <f>ROUND((O37/O36)*100,2)</f>
        <v>13.82</v>
      </c>
      <c r="P38" s="566">
        <f>ROUND((P37/P36)*100,2)</f>
        <v>13.82</v>
      </c>
      <c r="Q38" s="524"/>
      <c r="R38" s="542"/>
    </row>
    <row r="39" spans="1:18" ht="19.5" customHeight="1">
      <c r="A39" s="141">
        <v>630</v>
      </c>
      <c r="B39" s="63"/>
      <c r="C39" s="142" t="s">
        <v>58</v>
      </c>
      <c r="D39" s="65" t="s">
        <v>44</v>
      </c>
      <c r="E39" s="66">
        <f>IF((F39+O39)&gt;0,(F39+O39)," ")</f>
        <v>17800</v>
      </c>
      <c r="F39" s="28">
        <f>IF((G39+J39+K39+L39+N39)&gt;0,(G39+J39+K39+L39+N39)," ")</f>
        <v>17800</v>
      </c>
      <c r="G39" s="66">
        <f>IF((H39+I39)&gt;0,(H39+I39)," ")</f>
        <v>10300</v>
      </c>
      <c r="H39" s="28">
        <f>H42+H45</f>
        <v>1410</v>
      </c>
      <c r="I39" s="28">
        <f>I45</f>
        <v>8890</v>
      </c>
      <c r="J39" s="28">
        <f>J42+J45</f>
        <v>7500</v>
      </c>
      <c r="K39" s="401"/>
      <c r="L39" s="68"/>
      <c r="M39" s="68"/>
      <c r="N39" s="69"/>
      <c r="O39" s="68"/>
      <c r="P39" s="67"/>
      <c r="Q39" s="523"/>
      <c r="R39" s="531"/>
    </row>
    <row r="40" spans="1:18" ht="17.25" customHeight="1">
      <c r="A40" s="630"/>
      <c r="B40" s="70"/>
      <c r="C40" s="143"/>
      <c r="D40" s="72" t="s">
        <v>46</v>
      </c>
      <c r="E40" s="73">
        <f>E43+E46</f>
        <v>14613.27</v>
      </c>
      <c r="F40" s="38">
        <f>F43+F46</f>
        <v>14613.27</v>
      </c>
      <c r="G40" s="73">
        <f>G46</f>
        <v>7113.27</v>
      </c>
      <c r="H40" s="38">
        <f>H46</f>
        <v>0</v>
      </c>
      <c r="I40" s="38">
        <f>I46</f>
        <v>7113.27</v>
      </c>
      <c r="J40" s="38">
        <f>J43+J46</f>
        <v>7500</v>
      </c>
      <c r="K40" s="402"/>
      <c r="L40" s="77"/>
      <c r="M40" s="77"/>
      <c r="N40" s="78"/>
      <c r="O40" s="77"/>
      <c r="P40" s="76"/>
      <c r="Q40" s="523"/>
      <c r="R40" s="531"/>
    </row>
    <row r="41" spans="1:18" ht="18.75" customHeight="1">
      <c r="A41" s="144"/>
      <c r="B41" s="80"/>
      <c r="C41" s="145"/>
      <c r="D41" s="146" t="s">
        <v>47</v>
      </c>
      <c r="E41" s="73">
        <f aca="true" t="shared" si="1" ref="E41:J41">ROUND((E40/E39)*100,2)</f>
        <v>82.1</v>
      </c>
      <c r="F41" s="38">
        <f t="shared" si="1"/>
        <v>82.1</v>
      </c>
      <c r="G41" s="38">
        <f t="shared" si="1"/>
        <v>69.06</v>
      </c>
      <c r="H41" s="38">
        <f t="shared" si="1"/>
        <v>0</v>
      </c>
      <c r="I41" s="38">
        <f t="shared" si="1"/>
        <v>80.01</v>
      </c>
      <c r="J41" s="38">
        <f t="shared" si="1"/>
        <v>100</v>
      </c>
      <c r="K41" s="403"/>
      <c r="L41" s="86"/>
      <c r="M41" s="86"/>
      <c r="N41" s="87"/>
      <c r="O41" s="86"/>
      <c r="P41" s="85"/>
      <c r="Q41" s="524"/>
      <c r="R41" s="542"/>
    </row>
    <row r="42" spans="1:18" ht="18.75" customHeight="1">
      <c r="A42" s="147"/>
      <c r="B42" s="89" t="s">
        <v>59</v>
      </c>
      <c r="C42" s="737" t="s">
        <v>60</v>
      </c>
      <c r="D42" s="114" t="s">
        <v>44</v>
      </c>
      <c r="E42" s="148">
        <f>F42</f>
        <v>2000</v>
      </c>
      <c r="F42" s="149">
        <f>J42</f>
        <v>2000</v>
      </c>
      <c r="G42" s="405"/>
      <c r="H42" s="404"/>
      <c r="I42" s="406"/>
      <c r="J42" s="149">
        <v>2000</v>
      </c>
      <c r="K42" s="407"/>
      <c r="L42" s="151"/>
      <c r="M42" s="151"/>
      <c r="N42" s="152"/>
      <c r="O42" s="151"/>
      <c r="P42" s="503"/>
      <c r="Q42" s="500"/>
      <c r="R42" s="539"/>
    </row>
    <row r="43" spans="1:18" ht="19.5" customHeight="1">
      <c r="A43" s="153"/>
      <c r="B43" s="99"/>
      <c r="C43" s="738"/>
      <c r="D43" s="101" t="s">
        <v>46</v>
      </c>
      <c r="E43" s="575">
        <f>F43</f>
        <v>2000</v>
      </c>
      <c r="F43" s="154">
        <f>J43</f>
        <v>2000</v>
      </c>
      <c r="G43" s="396"/>
      <c r="H43" s="408"/>
      <c r="I43" s="409"/>
      <c r="J43" s="154">
        <v>2000</v>
      </c>
      <c r="K43" s="410"/>
      <c r="L43" s="157"/>
      <c r="M43" s="157"/>
      <c r="N43" s="158"/>
      <c r="O43" s="157"/>
      <c r="P43" s="504"/>
      <c r="Q43" s="501"/>
      <c r="R43" s="540"/>
    </row>
    <row r="44" spans="1:18" ht="16.5" customHeight="1">
      <c r="A44" s="153"/>
      <c r="B44" s="108"/>
      <c r="C44" s="159"/>
      <c r="D44" s="101" t="s">
        <v>47</v>
      </c>
      <c r="E44" s="574">
        <f>ROUND((E43/E42)*100,2)</f>
        <v>100</v>
      </c>
      <c r="F44" s="160">
        <f>ROUND((F43/F42)*100,2)</f>
        <v>100</v>
      </c>
      <c r="G44" s="411"/>
      <c r="H44" s="412"/>
      <c r="I44" s="413"/>
      <c r="J44" s="574">
        <f>ROUND((J43/J42)*100,2)</f>
        <v>100</v>
      </c>
      <c r="K44" s="414"/>
      <c r="L44" s="161"/>
      <c r="M44" s="161"/>
      <c r="N44" s="162"/>
      <c r="O44" s="161"/>
      <c r="P44" s="505"/>
      <c r="Q44" s="501"/>
      <c r="R44" s="540"/>
    </row>
    <row r="45" spans="1:18" ht="17.25" customHeight="1">
      <c r="A45" s="98"/>
      <c r="B45" s="89" t="s">
        <v>61</v>
      </c>
      <c r="C45" s="100" t="s">
        <v>62</v>
      </c>
      <c r="D45" s="91" t="s">
        <v>44</v>
      </c>
      <c r="E45" s="115">
        <f>IF((F45+O45)&gt;0,(F45+O45)," ")</f>
        <v>15800</v>
      </c>
      <c r="F45" s="163">
        <f>IF((G45+J45+K45+L45+N45)&gt;0,(G45+J45+K45+L45+N45)," ")</f>
        <v>15800</v>
      </c>
      <c r="G45" s="115">
        <f>IF((H45+I45)&gt;0,(H45+I45)," ")</f>
        <v>10300</v>
      </c>
      <c r="H45" s="164">
        <v>1410</v>
      </c>
      <c r="I45" s="164">
        <v>8890</v>
      </c>
      <c r="J45" s="165">
        <v>5500</v>
      </c>
      <c r="K45" s="391"/>
      <c r="L45" s="106"/>
      <c r="M45" s="106"/>
      <c r="N45" s="107"/>
      <c r="O45" s="106"/>
      <c r="P45" s="105"/>
      <c r="Q45" s="500"/>
      <c r="R45" s="539"/>
    </row>
    <row r="46" spans="1:18" ht="19.5" customHeight="1">
      <c r="A46" s="98"/>
      <c r="B46" s="118"/>
      <c r="C46" s="100"/>
      <c r="D46" s="101" t="s">
        <v>46</v>
      </c>
      <c r="E46" s="557">
        <f>F46</f>
        <v>12613.27</v>
      </c>
      <c r="F46" s="558">
        <f>G46+J46</f>
        <v>12613.27</v>
      </c>
      <c r="G46" s="557">
        <f>I46+H46</f>
        <v>7113.27</v>
      </c>
      <c r="H46" s="562">
        <v>0</v>
      </c>
      <c r="I46" s="562">
        <v>7113.27</v>
      </c>
      <c r="J46" s="576">
        <v>5500</v>
      </c>
      <c r="K46" s="391"/>
      <c r="L46" s="106"/>
      <c r="M46" s="106"/>
      <c r="N46" s="107"/>
      <c r="O46" s="106"/>
      <c r="P46" s="105"/>
      <c r="Q46" s="501"/>
      <c r="R46" s="540"/>
    </row>
    <row r="47" spans="1:18" ht="18.75" customHeight="1">
      <c r="A47" s="98"/>
      <c r="B47" s="120"/>
      <c r="C47" s="100"/>
      <c r="D47" s="101" t="s">
        <v>47</v>
      </c>
      <c r="E47" s="557">
        <f aca="true" t="shared" si="2" ref="E47:J47">ROUND((E46/E45)*100,2)</f>
        <v>79.83</v>
      </c>
      <c r="F47" s="560">
        <f t="shared" si="2"/>
        <v>79.83</v>
      </c>
      <c r="G47" s="557">
        <f t="shared" si="2"/>
        <v>69.06</v>
      </c>
      <c r="H47" s="560">
        <f t="shared" si="2"/>
        <v>0</v>
      </c>
      <c r="I47" s="560">
        <f t="shared" si="2"/>
        <v>80.01</v>
      </c>
      <c r="J47" s="557">
        <f t="shared" si="2"/>
        <v>100</v>
      </c>
      <c r="K47" s="391"/>
      <c r="L47" s="106"/>
      <c r="M47" s="106"/>
      <c r="N47" s="107"/>
      <c r="O47" s="106"/>
      <c r="P47" s="105"/>
      <c r="Q47" s="502"/>
      <c r="R47" s="541"/>
    </row>
    <row r="48" spans="1:18" ht="19.5" customHeight="1">
      <c r="A48" s="141">
        <v>700</v>
      </c>
      <c r="B48" s="63"/>
      <c r="C48" s="627" t="s">
        <v>63</v>
      </c>
      <c r="D48" s="166" t="s">
        <v>44</v>
      </c>
      <c r="E48" s="28">
        <f>IF((F48+O48)&gt;0,(F48+O48)," ")</f>
        <v>439500</v>
      </c>
      <c r="F48" s="66">
        <f>IF((G48+J48+K48+L48+N48)&gt;0,(G48+J48+K48+L48+N48)," ")</f>
        <v>389500</v>
      </c>
      <c r="G48" s="30">
        <f>IF((I48)&gt;0,(I48)," ")</f>
        <v>389500</v>
      </c>
      <c r="H48" s="382" t="s">
        <v>45</v>
      </c>
      <c r="I48" s="28">
        <v>389500</v>
      </c>
      <c r="J48" s="416"/>
      <c r="K48" s="417"/>
      <c r="L48" s="68"/>
      <c r="M48" s="68"/>
      <c r="N48" s="69"/>
      <c r="O48" s="28">
        <f>P48</f>
        <v>50000</v>
      </c>
      <c r="P48" s="250">
        <v>50000</v>
      </c>
      <c r="Q48" s="523"/>
      <c r="R48" s="531"/>
    </row>
    <row r="49" spans="1:18" ht="18.75" customHeight="1">
      <c r="A49" s="630"/>
      <c r="B49" s="168" t="s">
        <v>64</v>
      </c>
      <c r="C49" s="739" t="s">
        <v>65</v>
      </c>
      <c r="D49" s="169" t="s">
        <v>46</v>
      </c>
      <c r="E49" s="38">
        <f>F49+O49</f>
        <v>302029.12</v>
      </c>
      <c r="F49" s="73">
        <f>G49</f>
        <v>276141.12</v>
      </c>
      <c r="G49" s="553">
        <f>I49</f>
        <v>276141.12</v>
      </c>
      <c r="H49" s="73" t="s">
        <v>45</v>
      </c>
      <c r="I49" s="38">
        <v>276141.12</v>
      </c>
      <c r="J49" s="418"/>
      <c r="K49" s="419"/>
      <c r="L49" s="77"/>
      <c r="M49" s="77"/>
      <c r="N49" s="78"/>
      <c r="O49" s="38">
        <f>P49</f>
        <v>25888</v>
      </c>
      <c r="P49" s="252">
        <v>25888</v>
      </c>
      <c r="Q49" s="523"/>
      <c r="R49" s="531"/>
    </row>
    <row r="50" spans="1:18" ht="16.5" customHeight="1">
      <c r="A50" s="144"/>
      <c r="B50" s="80"/>
      <c r="C50" s="740"/>
      <c r="D50" s="171" t="s">
        <v>47</v>
      </c>
      <c r="E50" s="43">
        <f>ROUND((E49/E48)*100,2)</f>
        <v>68.72</v>
      </c>
      <c r="F50" s="43">
        <f>ROUND((F49/F48)*100,2)</f>
        <v>70.9</v>
      </c>
      <c r="G50" s="43">
        <f>ROUND((G49/G48)*100,2)</f>
        <v>70.9</v>
      </c>
      <c r="H50" s="43" t="s">
        <v>45</v>
      </c>
      <c r="I50" s="43">
        <f>ROUND((I49/I48)*100,2)</f>
        <v>70.9</v>
      </c>
      <c r="J50" s="420"/>
      <c r="K50" s="421"/>
      <c r="L50" s="86"/>
      <c r="M50" s="86"/>
      <c r="N50" s="87"/>
      <c r="O50" s="43">
        <f>ROUND((O49/O48)*100,2)</f>
        <v>51.78</v>
      </c>
      <c r="P50" s="223">
        <f>ROUND((P49/P48)*100,2)</f>
        <v>51.78</v>
      </c>
      <c r="Q50" s="523"/>
      <c r="R50" s="531"/>
    </row>
    <row r="51" spans="1:18" ht="18.75" customHeight="1">
      <c r="A51" s="141">
        <v>710</v>
      </c>
      <c r="B51" s="63"/>
      <c r="C51" s="744" t="s">
        <v>66</v>
      </c>
      <c r="D51" s="65" t="s">
        <v>44</v>
      </c>
      <c r="E51" s="66">
        <f>IF((F51+O51)&gt;0,(F51+O51)," ")</f>
        <v>854300</v>
      </c>
      <c r="F51" s="28">
        <f>IF((G51+K51)&gt;0,(G51+K51)," ")</f>
        <v>798800</v>
      </c>
      <c r="G51" s="29">
        <f>IF((H51+I51)&gt;0,(H51+I51)," ")</f>
        <v>798200</v>
      </c>
      <c r="H51" s="28">
        <f>H57+H61+H64</f>
        <v>309774</v>
      </c>
      <c r="I51" s="66">
        <f>I57+I61+I64+I54</f>
        <v>488426</v>
      </c>
      <c r="J51" s="367"/>
      <c r="K51" s="66">
        <f>K64</f>
        <v>600</v>
      </c>
      <c r="L51" s="68"/>
      <c r="M51" s="68"/>
      <c r="N51" s="69"/>
      <c r="O51" s="28">
        <f>P51</f>
        <v>55500</v>
      </c>
      <c r="P51" s="250">
        <f>P54</f>
        <v>55500</v>
      </c>
      <c r="Q51" s="522"/>
      <c r="R51" s="538"/>
    </row>
    <row r="52" spans="1:18" ht="18.75" customHeight="1">
      <c r="A52" s="630"/>
      <c r="B52" s="70"/>
      <c r="C52" s="745"/>
      <c r="D52" s="72" t="s">
        <v>46</v>
      </c>
      <c r="E52" s="73">
        <f>F52+O52</f>
        <v>816121.52</v>
      </c>
      <c r="F52" s="38">
        <f>G52+K52</f>
        <v>761395.52</v>
      </c>
      <c r="G52" s="552">
        <f>H52+I52</f>
        <v>760795.52</v>
      </c>
      <c r="H52" s="38">
        <f>H65</f>
        <v>309770.74</v>
      </c>
      <c r="I52" s="73">
        <f>I58+I62+I65+I55</f>
        <v>451024.78</v>
      </c>
      <c r="J52" s="74"/>
      <c r="K52" s="73">
        <f>K65</f>
        <v>600</v>
      </c>
      <c r="L52" s="77"/>
      <c r="M52" s="77"/>
      <c r="N52" s="78"/>
      <c r="O52" s="38">
        <f>P52</f>
        <v>54726</v>
      </c>
      <c r="P52" s="252">
        <f>P55</f>
        <v>54726</v>
      </c>
      <c r="Q52" s="523"/>
      <c r="R52" s="531"/>
    </row>
    <row r="53" spans="1:18" ht="16.5" customHeight="1">
      <c r="A53" s="144"/>
      <c r="B53" s="80"/>
      <c r="C53" s="81"/>
      <c r="D53" s="146" t="s">
        <v>47</v>
      </c>
      <c r="E53" s="83">
        <f>ROUND((E52/E51)*100,2)</f>
        <v>95.53</v>
      </c>
      <c r="F53" s="43">
        <f>ROUND((F52/F51)*100,2)</f>
        <v>95.32</v>
      </c>
      <c r="G53" s="43">
        <f>ROUND((G52/G51)*100,2)</f>
        <v>95.31</v>
      </c>
      <c r="H53" s="43">
        <v>99.99</v>
      </c>
      <c r="I53" s="43">
        <f>ROUND((I52/I51)*100,2)</f>
        <v>92.34</v>
      </c>
      <c r="J53" s="43"/>
      <c r="K53" s="43">
        <f>ROUND((K52/K51)*100,2)</f>
        <v>100</v>
      </c>
      <c r="L53" s="86"/>
      <c r="M53" s="86"/>
      <c r="N53" s="87"/>
      <c r="O53" s="43">
        <f>ROUND((O52/O51)*100,2)</f>
        <v>98.61</v>
      </c>
      <c r="P53" s="223">
        <f>ROUND((P52/P51)*100,2)</f>
        <v>98.61</v>
      </c>
      <c r="Q53" s="524"/>
      <c r="R53" s="542"/>
    </row>
    <row r="54" spans="1:18" ht="18" customHeight="1">
      <c r="A54" s="173"/>
      <c r="B54" s="174" t="s">
        <v>67</v>
      </c>
      <c r="C54" s="746" t="s">
        <v>68</v>
      </c>
      <c r="D54" s="175" t="s">
        <v>44</v>
      </c>
      <c r="E54" s="176">
        <f>F54+O54</f>
        <v>305000</v>
      </c>
      <c r="F54" s="177">
        <f>G54</f>
        <v>249500</v>
      </c>
      <c r="G54" s="178">
        <f>I54</f>
        <v>249500</v>
      </c>
      <c r="H54" s="59"/>
      <c r="I54" s="178">
        <v>249500</v>
      </c>
      <c r="J54" s="375"/>
      <c r="K54" s="422"/>
      <c r="L54" s="180"/>
      <c r="M54" s="180"/>
      <c r="N54" s="181"/>
      <c r="O54" s="177">
        <f>P54</f>
        <v>55500</v>
      </c>
      <c r="P54" s="530">
        <v>55500</v>
      </c>
      <c r="Q54" s="501"/>
      <c r="R54" s="540"/>
    </row>
    <row r="55" spans="1:18" ht="17.25" customHeight="1">
      <c r="A55" s="173"/>
      <c r="B55" s="57" t="s">
        <v>45</v>
      </c>
      <c r="C55" s="747"/>
      <c r="D55" s="182" t="s">
        <v>46</v>
      </c>
      <c r="E55" s="578">
        <f>F55+O55</f>
        <v>271373.78</v>
      </c>
      <c r="F55" s="59">
        <f>G55</f>
        <v>216647.78</v>
      </c>
      <c r="G55" s="179">
        <f>I55</f>
        <v>216647.78</v>
      </c>
      <c r="H55" s="59"/>
      <c r="I55" s="179">
        <v>216647.78</v>
      </c>
      <c r="J55" s="375"/>
      <c r="K55" s="422"/>
      <c r="L55" s="180"/>
      <c r="M55" s="180"/>
      <c r="N55" s="181"/>
      <c r="O55" s="59">
        <f>P55</f>
        <v>54726</v>
      </c>
      <c r="P55" s="577">
        <v>54726</v>
      </c>
      <c r="Q55" s="501"/>
      <c r="R55" s="540"/>
    </row>
    <row r="56" spans="1:18" ht="15.75" customHeight="1">
      <c r="A56" s="173"/>
      <c r="B56" s="183"/>
      <c r="C56" s="748"/>
      <c r="D56" s="184" t="s">
        <v>47</v>
      </c>
      <c r="E56" s="185">
        <f>ROUND((E55/E54)*100,2)</f>
        <v>88.98</v>
      </c>
      <c r="F56" s="185">
        <f>ROUND((F55/F54)*100,2)</f>
        <v>86.83</v>
      </c>
      <c r="G56" s="185">
        <f>ROUND((G55/G54)*100,2)</f>
        <v>86.83</v>
      </c>
      <c r="H56" s="59"/>
      <c r="I56" s="185">
        <f>ROUND((I55/I54)*100,2)</f>
        <v>86.83</v>
      </c>
      <c r="J56" s="375"/>
      <c r="K56" s="422"/>
      <c r="L56" s="180"/>
      <c r="M56" s="180"/>
      <c r="N56" s="181"/>
      <c r="O56" s="185">
        <f>ROUND((O55/O54)*100,2)</f>
        <v>98.61</v>
      </c>
      <c r="P56" s="185">
        <f>ROUND((P55/P54)*100,2)</f>
        <v>98.61</v>
      </c>
      <c r="Q56" s="501"/>
      <c r="R56" s="540"/>
    </row>
    <row r="57" spans="1:18" ht="15.75" customHeight="1">
      <c r="A57" s="186"/>
      <c r="B57" s="187" t="s">
        <v>69</v>
      </c>
      <c r="C57" s="749" t="s">
        <v>70</v>
      </c>
      <c r="D57" s="188" t="s">
        <v>44</v>
      </c>
      <c r="E57" s="189">
        <f>IF((F57+O57)&gt;0,(F57+O57)," ")</f>
        <v>190300</v>
      </c>
      <c r="F57" s="190">
        <f>IF((G57+J57+K57+L57+N57)&gt;0,(G57+J57+K57+L57+N57)," ")</f>
        <v>190300</v>
      </c>
      <c r="G57" s="191">
        <f>IF((H57+I57)&gt;0,(H57+I57)," ")</f>
        <v>190300</v>
      </c>
      <c r="H57" s="192"/>
      <c r="I57" s="193">
        <v>190300</v>
      </c>
      <c r="J57" s="427"/>
      <c r="K57" s="428"/>
      <c r="L57" s="196"/>
      <c r="M57" s="196"/>
      <c r="N57" s="197"/>
      <c r="O57" s="313"/>
      <c r="P57" s="196"/>
      <c r="Q57" s="500"/>
      <c r="R57" s="539"/>
    </row>
    <row r="58" spans="1:18" ht="17.25" customHeight="1">
      <c r="A58" s="186"/>
      <c r="B58" s="187"/>
      <c r="C58" s="750"/>
      <c r="D58" s="198" t="s">
        <v>46</v>
      </c>
      <c r="E58" s="199">
        <f>F58</f>
        <v>190300</v>
      </c>
      <c r="F58" s="200">
        <f>G58</f>
        <v>190300</v>
      </c>
      <c r="G58" s="199">
        <f>I58</f>
        <v>190300</v>
      </c>
      <c r="H58" s="201"/>
      <c r="I58" s="202">
        <v>190300</v>
      </c>
      <c r="J58" s="431"/>
      <c r="K58" s="432"/>
      <c r="L58" s="203"/>
      <c r="M58" s="203"/>
      <c r="N58" s="204"/>
      <c r="O58" s="214"/>
      <c r="P58" s="203"/>
      <c r="Q58" s="501"/>
      <c r="R58" s="540"/>
    </row>
    <row r="59" spans="1:18" ht="17.25" customHeight="1" thickBot="1">
      <c r="A59" s="632"/>
      <c r="B59" s="633"/>
      <c r="C59" s="634"/>
      <c r="D59" s="635" t="s">
        <v>47</v>
      </c>
      <c r="E59" s="636">
        <f>ROUND((E58/E57)*100,2)</f>
        <v>100</v>
      </c>
      <c r="F59" s="637">
        <f>ROUND((F58/F57)*100,2)</f>
        <v>100</v>
      </c>
      <c r="G59" s="637">
        <f>ROUND((G58/G57)*100,2)</f>
        <v>100</v>
      </c>
      <c r="H59" s="637"/>
      <c r="I59" s="637">
        <f>ROUND((I58/I57)*100,2)</f>
        <v>100</v>
      </c>
      <c r="J59" s="638"/>
      <c r="K59" s="639"/>
      <c r="L59" s="640"/>
      <c r="M59" s="640"/>
      <c r="N59" s="641"/>
      <c r="O59" s="642"/>
      <c r="P59" s="640"/>
      <c r="Q59" s="643"/>
      <c r="R59" s="644"/>
    </row>
    <row r="60" spans="1:18" ht="17.25" customHeight="1" thickBot="1">
      <c r="A60" s="604">
        <v>1</v>
      </c>
      <c r="B60" s="605" t="s">
        <v>40</v>
      </c>
      <c r="C60" s="603">
        <v>3</v>
      </c>
      <c r="D60" s="597">
        <v>4</v>
      </c>
      <c r="E60" s="598">
        <v>5</v>
      </c>
      <c r="F60" s="599">
        <v>6</v>
      </c>
      <c r="G60" s="600">
        <v>7</v>
      </c>
      <c r="H60" s="599">
        <v>8</v>
      </c>
      <c r="I60" s="600">
        <v>9</v>
      </c>
      <c r="J60" s="599">
        <v>10</v>
      </c>
      <c r="K60" s="600">
        <v>11</v>
      </c>
      <c r="L60" s="598">
        <v>12</v>
      </c>
      <c r="M60" s="599">
        <v>13</v>
      </c>
      <c r="N60" s="600">
        <v>14</v>
      </c>
      <c r="O60" s="598">
        <v>15</v>
      </c>
      <c r="P60" s="599">
        <v>16</v>
      </c>
      <c r="Q60" s="601">
        <v>17</v>
      </c>
      <c r="R60" s="602">
        <v>18</v>
      </c>
    </row>
    <row r="61" spans="1:18" ht="18" customHeight="1">
      <c r="A61" s="645"/>
      <c r="B61" s="646" t="s">
        <v>71</v>
      </c>
      <c r="C61" s="751" t="s">
        <v>72</v>
      </c>
      <c r="D61" s="647" t="s">
        <v>44</v>
      </c>
      <c r="E61" s="648">
        <f>IF((F61+O61)&gt;0,(F61+O61)," ")</f>
        <v>6000</v>
      </c>
      <c r="F61" s="649">
        <f>IF((G61+J61+K61+L61+N61)&gt;0,(G61+J61+K61+L61+N61)," ")</f>
        <v>6000</v>
      </c>
      <c r="G61" s="648">
        <f>IF((H61+I61)&gt;0,(H61+I61)," ")</f>
        <v>6000</v>
      </c>
      <c r="H61" s="650"/>
      <c r="I61" s="651">
        <v>6000</v>
      </c>
      <c r="J61" s="650"/>
      <c r="K61" s="652"/>
      <c r="L61" s="653"/>
      <c r="M61" s="654"/>
      <c r="N61" s="655"/>
      <c r="O61" s="653"/>
      <c r="P61" s="654"/>
      <c r="Q61" s="656"/>
      <c r="R61" s="657"/>
    </row>
    <row r="62" spans="1:18" ht="18" customHeight="1">
      <c r="A62" s="225"/>
      <c r="B62" s="595"/>
      <c r="C62" s="743"/>
      <c r="D62" s="198" t="s">
        <v>46</v>
      </c>
      <c r="E62" s="199">
        <f>F62</f>
        <v>1456</v>
      </c>
      <c r="F62" s="200">
        <f>G62</f>
        <v>1456</v>
      </c>
      <c r="G62" s="199">
        <f>I62</f>
        <v>1456</v>
      </c>
      <c r="H62" s="201"/>
      <c r="I62" s="202">
        <v>1456</v>
      </c>
      <c r="J62" s="201"/>
      <c r="K62" s="202"/>
      <c r="L62" s="214"/>
      <c r="M62" s="203"/>
      <c r="N62" s="204"/>
      <c r="O62" s="214"/>
      <c r="P62" s="203"/>
      <c r="Q62" s="501"/>
      <c r="R62" s="540"/>
    </row>
    <row r="63" spans="1:18" ht="18" customHeight="1">
      <c r="A63" s="225"/>
      <c r="B63" s="595"/>
      <c r="C63" s="596"/>
      <c r="D63" s="198" t="s">
        <v>47</v>
      </c>
      <c r="E63" s="199">
        <f>ROUND((E62/E61)*100,2)</f>
        <v>24.27</v>
      </c>
      <c r="F63" s="200">
        <f>ROUND((F62/F61)*100,2)</f>
        <v>24.27</v>
      </c>
      <c r="G63" s="200">
        <f>ROUND((G62/G61)*100,2)</f>
        <v>24.27</v>
      </c>
      <c r="H63" s="200"/>
      <c r="I63" s="200">
        <f>ROUND((I62/I61)*100,2)</f>
        <v>24.27</v>
      </c>
      <c r="J63" s="201"/>
      <c r="K63" s="202"/>
      <c r="L63" s="214"/>
      <c r="M63" s="203"/>
      <c r="N63" s="204"/>
      <c r="O63" s="214"/>
      <c r="P63" s="203"/>
      <c r="Q63" s="501"/>
      <c r="R63" s="540"/>
    </row>
    <row r="64" spans="1:18" ht="15.75" customHeight="1">
      <c r="A64" s="225"/>
      <c r="B64" s="211" t="s">
        <v>73</v>
      </c>
      <c r="C64" s="741" t="s">
        <v>74</v>
      </c>
      <c r="D64" s="281" t="s">
        <v>44</v>
      </c>
      <c r="E64" s="191">
        <f>IF((F64+O64)&gt;0,(F64+O64)," ")</f>
        <v>353000</v>
      </c>
      <c r="F64" s="190">
        <f>IF((G64+K64)&gt;0,(G64+K64)," ")</f>
        <v>353000</v>
      </c>
      <c r="G64" s="191">
        <f>IF((H64+I64)&gt;0,(H64+I64)," ")</f>
        <v>352400</v>
      </c>
      <c r="H64" s="192">
        <v>309774</v>
      </c>
      <c r="I64" s="193">
        <v>42626</v>
      </c>
      <c r="J64" s="427"/>
      <c r="K64" s="192">
        <v>600</v>
      </c>
      <c r="L64" s="438"/>
      <c r="M64" s="196"/>
      <c r="N64" s="230"/>
      <c r="O64" s="197"/>
      <c r="P64" s="196"/>
      <c r="Q64" s="485"/>
      <c r="R64" s="539"/>
    </row>
    <row r="65" spans="1:18" ht="13.5" customHeight="1">
      <c r="A65" s="225"/>
      <c r="B65" s="215"/>
      <c r="C65" s="742"/>
      <c r="D65" s="198" t="s">
        <v>46</v>
      </c>
      <c r="E65" s="199">
        <f>F65</f>
        <v>352991.74</v>
      </c>
      <c r="F65" s="200">
        <f>G65+K65</f>
        <v>352991.74</v>
      </c>
      <c r="G65" s="199">
        <f>H65+I65</f>
        <v>352391.74</v>
      </c>
      <c r="H65" s="201">
        <v>309770.74</v>
      </c>
      <c r="I65" s="202">
        <v>42621</v>
      </c>
      <c r="J65" s="431"/>
      <c r="K65" s="201">
        <v>600</v>
      </c>
      <c r="L65" s="440"/>
      <c r="M65" s="203"/>
      <c r="N65" s="216"/>
      <c r="O65" s="204"/>
      <c r="P65" s="203"/>
      <c r="Q65" s="486"/>
      <c r="R65" s="540"/>
    </row>
    <row r="66" spans="1:18" ht="15" customHeight="1">
      <c r="A66" s="266"/>
      <c r="B66" s="217"/>
      <c r="C66" s="206"/>
      <c r="D66" s="207" t="s">
        <v>47</v>
      </c>
      <c r="E66" s="208">
        <v>99.99</v>
      </c>
      <c r="F66" s="185">
        <v>99.99</v>
      </c>
      <c r="G66" s="185">
        <v>99.99</v>
      </c>
      <c r="H66" s="185">
        <v>99.99</v>
      </c>
      <c r="I66" s="185">
        <f>ROUND((I65/I64)*100,2)</f>
        <v>99.99</v>
      </c>
      <c r="J66" s="423"/>
      <c r="K66" s="185">
        <f>ROUND((K65/K64)*100,2)</f>
        <v>100</v>
      </c>
      <c r="L66" s="442"/>
      <c r="M66" s="209"/>
      <c r="N66" s="218"/>
      <c r="O66" s="210"/>
      <c r="P66" s="209"/>
      <c r="Q66" s="487"/>
      <c r="R66" s="541"/>
    </row>
    <row r="67" spans="1:18" ht="15" customHeight="1">
      <c r="A67" s="594">
        <v>750</v>
      </c>
      <c r="B67" s="219"/>
      <c r="C67" s="744" t="s">
        <v>75</v>
      </c>
      <c r="D67" s="166" t="s">
        <v>44</v>
      </c>
      <c r="E67" s="28">
        <f>IF((F67+O67)&gt;0,(F67+O67)," ")</f>
        <v>7300710</v>
      </c>
      <c r="F67" s="66">
        <f>IF((G67+J67+K67+L67+N67)&gt;0,(G67+J67+K67+L67+N67)," ")</f>
        <v>7045610</v>
      </c>
      <c r="G67" s="30">
        <f>IF((H67+I67)&gt;0,(H67+I67)," ")</f>
        <v>6599028</v>
      </c>
      <c r="H67" s="66">
        <f>H70+H76+H79+H85+H88</f>
        <v>4504788</v>
      </c>
      <c r="I67" s="28">
        <f>I70+I76+I79+I85+I88</f>
        <v>2094240</v>
      </c>
      <c r="J67" s="66">
        <f>J91</f>
        <v>3000</v>
      </c>
      <c r="K67" s="28">
        <f>K70+K76+K79+K85+K88</f>
        <v>297870</v>
      </c>
      <c r="L67" s="75">
        <f>L73+L82+L79</f>
        <v>145712</v>
      </c>
      <c r="M67" s="74"/>
      <c r="N67" s="167"/>
      <c r="O67" s="75">
        <f>O70+O76+O79+O85+O88</f>
        <v>255100</v>
      </c>
      <c r="P67" s="28">
        <f>P70+P76+P79+P85+P88</f>
        <v>245100</v>
      </c>
      <c r="Q67" s="527"/>
      <c r="R67" s="543">
        <f>R79</f>
        <v>10000</v>
      </c>
    </row>
    <row r="68" spans="1:18" ht="14.25" customHeight="1">
      <c r="A68" s="594"/>
      <c r="B68" s="220"/>
      <c r="C68" s="745"/>
      <c r="D68" s="169" t="s">
        <v>46</v>
      </c>
      <c r="E68" s="38">
        <f>E71+E74+E77+E80+E86+E89+E92+E83</f>
        <v>6969641.23</v>
      </c>
      <c r="F68" s="73">
        <f>F71+F74+F77+F80+F86+F89+F92+F83</f>
        <v>6774572.180000001</v>
      </c>
      <c r="G68" s="553">
        <f>G71+G77+G80+G86+G89</f>
        <v>6352541.54</v>
      </c>
      <c r="H68" s="73">
        <f>H71+H80+H86+H89</f>
        <v>4408874.78</v>
      </c>
      <c r="I68" s="38">
        <f>I77+I80+I86+I89</f>
        <v>1943666.76</v>
      </c>
      <c r="J68" s="73">
        <f>J92</f>
        <v>3000</v>
      </c>
      <c r="K68" s="38">
        <f>K77+K80</f>
        <v>294844.14</v>
      </c>
      <c r="L68" s="73">
        <f>L74+L83+L80</f>
        <v>124186.5</v>
      </c>
      <c r="M68" s="38"/>
      <c r="N68" s="170"/>
      <c r="O68" s="73">
        <f>P68+R68</f>
        <v>195069.05</v>
      </c>
      <c r="P68" s="38">
        <f>P80</f>
        <v>185069.05</v>
      </c>
      <c r="Q68" s="528"/>
      <c r="R68" s="544">
        <f>R80</f>
        <v>10000</v>
      </c>
    </row>
    <row r="69" spans="1:18" ht="15" customHeight="1">
      <c r="A69" s="79"/>
      <c r="B69" s="221"/>
      <c r="C69" s="222"/>
      <c r="D69" s="171" t="s">
        <v>47</v>
      </c>
      <c r="E69" s="43">
        <f>ROUND((E68/E67)*100,2)</f>
        <v>95.47</v>
      </c>
      <c r="F69" s="43">
        <f aca="true" t="shared" si="3" ref="F69:R69">ROUND((F68/F67)*100,2)</f>
        <v>96.15</v>
      </c>
      <c r="G69" s="43">
        <f t="shared" si="3"/>
        <v>96.26</v>
      </c>
      <c r="H69" s="43">
        <f t="shared" si="3"/>
        <v>97.87</v>
      </c>
      <c r="I69" s="43">
        <f t="shared" si="3"/>
        <v>92.81</v>
      </c>
      <c r="J69" s="43">
        <f t="shared" si="3"/>
        <v>100</v>
      </c>
      <c r="K69" s="43">
        <f t="shared" si="3"/>
        <v>98.98</v>
      </c>
      <c r="L69" s="223">
        <f t="shared" si="3"/>
        <v>85.23</v>
      </c>
      <c r="M69" s="43"/>
      <c r="N69" s="224"/>
      <c r="O69" s="223">
        <f t="shared" si="3"/>
        <v>76.47</v>
      </c>
      <c r="P69" s="43">
        <f t="shared" si="3"/>
        <v>75.51</v>
      </c>
      <c r="Q69" s="529"/>
      <c r="R69" s="579">
        <f t="shared" si="3"/>
        <v>100</v>
      </c>
    </row>
    <row r="70" spans="1:18" ht="15" customHeight="1">
      <c r="A70" s="225"/>
      <c r="B70" s="226" t="s">
        <v>76</v>
      </c>
      <c r="C70" s="741" t="s">
        <v>77</v>
      </c>
      <c r="D70" s="227" t="s">
        <v>44</v>
      </c>
      <c r="E70" s="190">
        <f>IF((F70+O70)&gt;0,(F70+O70)," ")</f>
        <v>223638</v>
      </c>
      <c r="F70" s="191">
        <f>IF((G70+J70+K70+L70+N70)&gt;0,(G70+J70+K70+L70+N70)," ")</f>
        <v>223638</v>
      </c>
      <c r="G70" s="190">
        <f>IF((H70+I70)&gt;0,(H70+I70)," ")</f>
        <v>223638</v>
      </c>
      <c r="H70" s="193">
        <v>223638</v>
      </c>
      <c r="I70" s="427"/>
      <c r="J70" s="428"/>
      <c r="K70" s="427"/>
      <c r="L70" s="444"/>
      <c r="M70" s="229"/>
      <c r="N70" s="230"/>
      <c r="O70" s="438"/>
      <c r="P70" s="439"/>
      <c r="Q70" s="486"/>
      <c r="R70" s="540"/>
    </row>
    <row r="71" spans="1:18" ht="14.25" customHeight="1">
      <c r="A71" s="225"/>
      <c r="B71" s="231"/>
      <c r="C71" s="742"/>
      <c r="D71" s="232" t="s">
        <v>46</v>
      </c>
      <c r="E71" s="200">
        <f>F71</f>
        <v>223638</v>
      </c>
      <c r="F71" s="199">
        <f>G71</f>
        <v>223638</v>
      </c>
      <c r="G71" s="200">
        <f>H71</f>
        <v>223638</v>
      </c>
      <c r="H71" s="202">
        <v>223638</v>
      </c>
      <c r="I71" s="431"/>
      <c r="J71" s="432"/>
      <c r="K71" s="431"/>
      <c r="L71" s="445"/>
      <c r="M71" s="200"/>
      <c r="N71" s="216"/>
      <c r="O71" s="440"/>
      <c r="P71" s="441"/>
      <c r="Q71" s="486"/>
      <c r="R71" s="540"/>
    </row>
    <row r="72" spans="1:18" ht="18" customHeight="1">
      <c r="A72" s="225"/>
      <c r="B72" s="234"/>
      <c r="C72" s="235"/>
      <c r="D72" s="236" t="s">
        <v>47</v>
      </c>
      <c r="E72" s="185">
        <f>ROUND((E71/E70)*100,2)</f>
        <v>100</v>
      </c>
      <c r="F72" s="185">
        <f>ROUND((F71/F70)*100,2)</f>
        <v>100</v>
      </c>
      <c r="G72" s="185">
        <f>ROUND((G71/G70)*100,2)</f>
        <v>100</v>
      </c>
      <c r="H72" s="185">
        <f>ROUND((H71/H70)*100,2)</f>
        <v>100</v>
      </c>
      <c r="I72" s="434"/>
      <c r="J72" s="435"/>
      <c r="K72" s="434"/>
      <c r="L72" s="446"/>
      <c r="M72" s="185"/>
      <c r="N72" s="218"/>
      <c r="O72" s="442"/>
      <c r="P72" s="443"/>
      <c r="Q72" s="486"/>
      <c r="R72" s="540"/>
    </row>
    <row r="73" spans="1:18" ht="15" customHeight="1">
      <c r="A73" s="225"/>
      <c r="B73" s="238" t="s">
        <v>78</v>
      </c>
      <c r="C73" s="741" t="s">
        <v>79</v>
      </c>
      <c r="D73" s="239" t="s">
        <v>44</v>
      </c>
      <c r="E73" s="212">
        <f>F73</f>
        <v>144000</v>
      </c>
      <c r="F73" s="189">
        <f>L73</f>
        <v>144000</v>
      </c>
      <c r="G73" s="430"/>
      <c r="H73" s="432"/>
      <c r="I73" s="431"/>
      <c r="J73" s="432"/>
      <c r="K73" s="431"/>
      <c r="L73" s="189">
        <v>144000</v>
      </c>
      <c r="M73" s="212"/>
      <c r="N73" s="216"/>
      <c r="O73" s="440"/>
      <c r="P73" s="441"/>
      <c r="Q73" s="485"/>
      <c r="R73" s="539"/>
    </row>
    <row r="74" spans="1:18" ht="15" customHeight="1">
      <c r="A74" s="225"/>
      <c r="B74" s="238"/>
      <c r="C74" s="743"/>
      <c r="D74" s="232" t="s">
        <v>46</v>
      </c>
      <c r="E74" s="200">
        <f>F74</f>
        <v>123892.14</v>
      </c>
      <c r="F74" s="199">
        <f>L74</f>
        <v>123892.14</v>
      </c>
      <c r="G74" s="430"/>
      <c r="H74" s="432"/>
      <c r="I74" s="431"/>
      <c r="J74" s="432"/>
      <c r="K74" s="431"/>
      <c r="L74" s="199">
        <v>123892.14</v>
      </c>
      <c r="M74" s="200"/>
      <c r="N74" s="216"/>
      <c r="O74" s="440"/>
      <c r="P74" s="441"/>
      <c r="Q74" s="486"/>
      <c r="R74" s="540"/>
    </row>
    <row r="75" spans="1:18" ht="17.25" customHeight="1">
      <c r="A75" s="225"/>
      <c r="B75" s="238"/>
      <c r="C75" s="626"/>
      <c r="D75" s="232" t="s">
        <v>47</v>
      </c>
      <c r="E75" s="200">
        <f>ROUND((E74/E73)*100,2)</f>
        <v>86.04</v>
      </c>
      <c r="F75" s="200">
        <f>ROUND((F74/F73)*100,2)</f>
        <v>86.04</v>
      </c>
      <c r="G75" s="430"/>
      <c r="H75" s="430"/>
      <c r="I75" s="430"/>
      <c r="J75" s="430"/>
      <c r="K75" s="430"/>
      <c r="L75" s="233">
        <f>ROUND((L74/L73)*100,2)</f>
        <v>86.04</v>
      </c>
      <c r="M75" s="200"/>
      <c r="N75" s="216"/>
      <c r="O75" s="440"/>
      <c r="P75" s="441"/>
      <c r="Q75" s="487"/>
      <c r="R75" s="541"/>
    </row>
    <row r="76" spans="1:18" ht="15" customHeight="1">
      <c r="A76" s="225"/>
      <c r="B76" s="226" t="s">
        <v>80</v>
      </c>
      <c r="C76" s="741" t="s">
        <v>81</v>
      </c>
      <c r="D76" s="227" t="s">
        <v>44</v>
      </c>
      <c r="E76" s="190">
        <f>IF((F76+O76)&gt;0,(F76+O76)," ")</f>
        <v>291590</v>
      </c>
      <c r="F76" s="191">
        <f>IF((G76+J76+K76+L76+N76)&gt;0,(G76+J76+K76+L76+N76)," ")</f>
        <v>291590</v>
      </c>
      <c r="G76" s="190">
        <f>IF((H76+I76)&gt;0,(H76+I76)," ")</f>
        <v>2000</v>
      </c>
      <c r="H76" s="428"/>
      <c r="I76" s="192">
        <v>2000</v>
      </c>
      <c r="J76" s="428"/>
      <c r="K76" s="192">
        <v>289590</v>
      </c>
      <c r="L76" s="444"/>
      <c r="M76" s="229"/>
      <c r="N76" s="230"/>
      <c r="O76" s="438"/>
      <c r="P76" s="439"/>
      <c r="Q76" s="486"/>
      <c r="R76" s="540"/>
    </row>
    <row r="77" spans="1:18" ht="14.25" customHeight="1">
      <c r="A77" s="225"/>
      <c r="B77" s="231"/>
      <c r="C77" s="742"/>
      <c r="D77" s="232" t="s">
        <v>46</v>
      </c>
      <c r="E77" s="200">
        <f>F77</f>
        <v>288804.28</v>
      </c>
      <c r="F77" s="199">
        <f>G77+K77</f>
        <v>288804.28</v>
      </c>
      <c r="G77" s="200">
        <f>I77</f>
        <v>1250</v>
      </c>
      <c r="H77" s="432"/>
      <c r="I77" s="201">
        <v>1250</v>
      </c>
      <c r="J77" s="202"/>
      <c r="K77" s="201">
        <v>287554.28</v>
      </c>
      <c r="L77" s="445"/>
      <c r="M77" s="200"/>
      <c r="N77" s="216"/>
      <c r="O77" s="440"/>
      <c r="P77" s="441"/>
      <c r="Q77" s="486"/>
      <c r="R77" s="540"/>
    </row>
    <row r="78" spans="1:18" ht="18" customHeight="1">
      <c r="A78" s="225"/>
      <c r="B78" s="234"/>
      <c r="C78" s="235"/>
      <c r="D78" s="236" t="s">
        <v>47</v>
      </c>
      <c r="E78" s="185">
        <f>ROUND((E77/E76)*100,2)</f>
        <v>99.04</v>
      </c>
      <c r="F78" s="185">
        <f aca="true" t="shared" si="4" ref="F78:K78">ROUND((F77/F76)*100,2)</f>
        <v>99.04</v>
      </c>
      <c r="G78" s="185">
        <f t="shared" si="4"/>
        <v>62.5</v>
      </c>
      <c r="H78" s="423"/>
      <c r="I78" s="185">
        <f t="shared" si="4"/>
        <v>62.5</v>
      </c>
      <c r="J78" s="185"/>
      <c r="K78" s="185">
        <f t="shared" si="4"/>
        <v>99.3</v>
      </c>
      <c r="L78" s="446"/>
      <c r="M78" s="185"/>
      <c r="N78" s="218"/>
      <c r="O78" s="442"/>
      <c r="P78" s="443"/>
      <c r="Q78" s="486"/>
      <c r="R78" s="540"/>
    </row>
    <row r="79" spans="1:18" ht="14.25" customHeight="1">
      <c r="A79" s="225"/>
      <c r="B79" s="238" t="s">
        <v>82</v>
      </c>
      <c r="C79" s="741" t="s">
        <v>83</v>
      </c>
      <c r="D79" s="239" t="s">
        <v>44</v>
      </c>
      <c r="E79" s="212">
        <f>IF((F79+O79)&gt;0,(F79+O79)," ")</f>
        <v>6441118</v>
      </c>
      <c r="F79" s="189">
        <f>IF((G79+J79+K79+L79+N79)&gt;0,(G79+J79+K79+L79+N79)," ")</f>
        <v>6186018</v>
      </c>
      <c r="G79" s="212">
        <f>IF((H79+I79)&gt;0,(H79+I79)," ")</f>
        <v>6177549</v>
      </c>
      <c r="H79" s="213">
        <v>4245000</v>
      </c>
      <c r="I79" s="240">
        <v>1932549</v>
      </c>
      <c r="J79" s="432"/>
      <c r="K79" s="240">
        <v>8280</v>
      </c>
      <c r="L79" s="189">
        <v>189</v>
      </c>
      <c r="M79" s="200"/>
      <c r="N79" s="216"/>
      <c r="O79" s="189">
        <f>P79+R79</f>
        <v>255100</v>
      </c>
      <c r="P79" s="212">
        <v>245100</v>
      </c>
      <c r="Q79" s="506"/>
      <c r="R79" s="545">
        <v>10000</v>
      </c>
    </row>
    <row r="80" spans="1:18" ht="15.75" customHeight="1">
      <c r="A80" s="225"/>
      <c r="B80" s="238"/>
      <c r="C80" s="743"/>
      <c r="D80" s="232" t="s">
        <v>46</v>
      </c>
      <c r="E80" s="200">
        <f>F80+O80</f>
        <v>6134801.92</v>
      </c>
      <c r="F80" s="199">
        <f>G80+K80+L80</f>
        <v>5939732.87</v>
      </c>
      <c r="G80" s="200">
        <f>H80+I80</f>
        <v>5932255.05</v>
      </c>
      <c r="H80" s="202">
        <v>4149148.33</v>
      </c>
      <c r="I80" s="201">
        <v>1783106.72</v>
      </c>
      <c r="J80" s="432"/>
      <c r="K80" s="201">
        <v>7289.86</v>
      </c>
      <c r="L80" s="199">
        <v>187.96</v>
      </c>
      <c r="M80" s="200"/>
      <c r="N80" s="216"/>
      <c r="O80" s="199">
        <f>P80+R80</f>
        <v>195069.05</v>
      </c>
      <c r="P80" s="200">
        <v>185069.05</v>
      </c>
      <c r="Q80" s="507"/>
      <c r="R80" s="546">
        <v>10000</v>
      </c>
    </row>
    <row r="81" spans="1:18" ht="15" customHeight="1">
      <c r="A81" s="225"/>
      <c r="B81" s="238"/>
      <c r="C81" s="626"/>
      <c r="D81" s="232" t="s">
        <v>47</v>
      </c>
      <c r="E81" s="200">
        <f>ROUND((E80/E79)*100,2)</f>
        <v>95.24</v>
      </c>
      <c r="F81" s="199">
        <f>ROUND((F80/F79)*100,2)</f>
        <v>96.02</v>
      </c>
      <c r="G81" s="200">
        <f>ROUND((G80/G79)*100,2)</f>
        <v>96.03</v>
      </c>
      <c r="H81" s="200">
        <f>ROUND((H80/H79)*100,2)</f>
        <v>97.74</v>
      </c>
      <c r="I81" s="200">
        <f>ROUND((I80/I79)*100,2)</f>
        <v>92.27</v>
      </c>
      <c r="J81" s="432"/>
      <c r="K81" s="185">
        <f>ROUND((K80/K79)*100,2)</f>
        <v>88.04</v>
      </c>
      <c r="L81" s="185">
        <f>ROUND((L80/L79)*100,2)</f>
        <v>99.45</v>
      </c>
      <c r="M81" s="200"/>
      <c r="N81" s="216"/>
      <c r="O81" s="199">
        <f>ROUND((O80/O79)*100,2)</f>
        <v>76.47</v>
      </c>
      <c r="P81" s="200">
        <f>ROUND((P80/P79)*100,2)</f>
        <v>75.51</v>
      </c>
      <c r="Q81" s="508"/>
      <c r="R81" s="658">
        <f>ROUND((R80/R79)*100,2)</f>
        <v>100</v>
      </c>
    </row>
    <row r="82" spans="1:18" ht="17.25" customHeight="1">
      <c r="A82" s="241"/>
      <c r="B82" s="226" t="s">
        <v>84</v>
      </c>
      <c r="C82" s="741" t="s">
        <v>85</v>
      </c>
      <c r="D82" s="227" t="s">
        <v>44</v>
      </c>
      <c r="E82" s="190">
        <f>F82</f>
        <v>1523</v>
      </c>
      <c r="F82" s="191">
        <f>L82</f>
        <v>1523</v>
      </c>
      <c r="G82" s="448"/>
      <c r="H82" s="449"/>
      <c r="I82" s="448"/>
      <c r="J82" s="450"/>
      <c r="K82" s="430"/>
      <c r="L82" s="243">
        <v>1523</v>
      </c>
      <c r="M82" s="190"/>
      <c r="N82" s="230"/>
      <c r="O82" s="242"/>
      <c r="P82" s="229"/>
      <c r="Q82" s="485"/>
      <c r="R82" s="539"/>
    </row>
    <row r="83" spans="1:18" ht="17.25" customHeight="1">
      <c r="A83" s="241"/>
      <c r="B83" s="231" t="s">
        <v>45</v>
      </c>
      <c r="C83" s="742"/>
      <c r="D83" s="232" t="s">
        <v>46</v>
      </c>
      <c r="E83" s="200">
        <f>F83</f>
        <v>106.4</v>
      </c>
      <c r="F83" s="199">
        <f>L83</f>
        <v>106.4</v>
      </c>
      <c r="G83" s="200"/>
      <c r="H83" s="429"/>
      <c r="I83" s="430"/>
      <c r="J83" s="451"/>
      <c r="K83" s="430"/>
      <c r="L83" s="233">
        <v>106.4</v>
      </c>
      <c r="M83" s="200"/>
      <c r="N83" s="216"/>
      <c r="O83" s="199"/>
      <c r="P83" s="200"/>
      <c r="Q83" s="486"/>
      <c r="R83" s="540"/>
    </row>
    <row r="84" spans="1:18" ht="17.25" customHeight="1">
      <c r="A84" s="241"/>
      <c r="B84" s="234"/>
      <c r="C84" s="235" t="s">
        <v>45</v>
      </c>
      <c r="D84" s="236" t="s">
        <v>47</v>
      </c>
      <c r="E84" s="185">
        <f>ROUND((E83/E82)*100,2)</f>
        <v>6.99</v>
      </c>
      <c r="F84" s="185">
        <f>ROUND((F83/F82)*100,2)</f>
        <v>6.99</v>
      </c>
      <c r="G84" s="185"/>
      <c r="H84" s="433"/>
      <c r="I84" s="423"/>
      <c r="J84" s="452"/>
      <c r="K84" s="430"/>
      <c r="L84" s="185">
        <f>ROUND((L83/L82)*100,2)</f>
        <v>6.99</v>
      </c>
      <c r="M84" s="185"/>
      <c r="N84" s="218"/>
      <c r="O84" s="208"/>
      <c r="P84" s="185"/>
      <c r="Q84" s="486"/>
      <c r="R84" s="540"/>
    </row>
    <row r="85" spans="1:18" ht="17.25" customHeight="1">
      <c r="A85" s="241"/>
      <c r="B85" s="226" t="s">
        <v>86</v>
      </c>
      <c r="C85" s="741" t="s">
        <v>87</v>
      </c>
      <c r="D85" s="227" t="s">
        <v>44</v>
      </c>
      <c r="E85" s="190">
        <f>IF((F85+O85)&gt;0,(F85+O85)," ")</f>
        <v>21450</v>
      </c>
      <c r="F85" s="191">
        <f>IF((G85+J85+K85+L85+N85)&gt;0,(G85+J85+K85+L85+N85)," ")</f>
        <v>21450</v>
      </c>
      <c r="G85" s="190">
        <f>IF((H85+I85)&gt;0,(H85+I85)," ")</f>
        <v>21450</v>
      </c>
      <c r="H85" s="193">
        <v>18350</v>
      </c>
      <c r="I85" s="192">
        <v>3100</v>
      </c>
      <c r="J85" s="428"/>
      <c r="K85" s="427"/>
      <c r="L85" s="448"/>
      <c r="M85" s="242"/>
      <c r="N85" s="196"/>
      <c r="O85" s="197"/>
      <c r="P85" s="196"/>
      <c r="Q85" s="485"/>
      <c r="R85" s="539"/>
    </row>
    <row r="86" spans="1:18" ht="15.75" customHeight="1">
      <c r="A86" s="241"/>
      <c r="B86" s="231"/>
      <c r="C86" s="743"/>
      <c r="D86" s="232" t="s">
        <v>46</v>
      </c>
      <c r="E86" s="200">
        <f>F86</f>
        <v>21355.260000000002</v>
      </c>
      <c r="F86" s="199">
        <f>G86</f>
        <v>21355.260000000002</v>
      </c>
      <c r="G86" s="200">
        <f>H86+I86</f>
        <v>21355.260000000002</v>
      </c>
      <c r="H86" s="202">
        <v>18288.45</v>
      </c>
      <c r="I86" s="201">
        <v>3066.81</v>
      </c>
      <c r="J86" s="432"/>
      <c r="K86" s="431"/>
      <c r="L86" s="430"/>
      <c r="M86" s="199"/>
      <c r="N86" s="203"/>
      <c r="O86" s="204"/>
      <c r="P86" s="203"/>
      <c r="Q86" s="486"/>
      <c r="R86" s="540"/>
    </row>
    <row r="87" spans="1:18" ht="13.5" customHeight="1">
      <c r="A87" s="241"/>
      <c r="B87" s="234"/>
      <c r="C87" s="235"/>
      <c r="D87" s="236" t="s">
        <v>47</v>
      </c>
      <c r="E87" s="185">
        <f>ROUND((E86/E85)*100,2)</f>
        <v>99.56</v>
      </c>
      <c r="F87" s="185">
        <f>ROUND((F86/F85)*100,2)</f>
        <v>99.56</v>
      </c>
      <c r="G87" s="185">
        <f>ROUND((G86/G85)*100,2)</f>
        <v>99.56</v>
      </c>
      <c r="H87" s="185">
        <f>ROUND((H86/H85)*100,2)</f>
        <v>99.66</v>
      </c>
      <c r="I87" s="185">
        <f>ROUND((I86/I85)*100,2)</f>
        <v>98.93</v>
      </c>
      <c r="J87" s="435"/>
      <c r="K87" s="434"/>
      <c r="L87" s="423"/>
      <c r="M87" s="208"/>
      <c r="N87" s="209"/>
      <c r="O87" s="210"/>
      <c r="P87" s="209"/>
      <c r="Q87" s="487"/>
      <c r="R87" s="541"/>
    </row>
    <row r="88" spans="1:18" ht="15" customHeight="1">
      <c r="A88" s="241"/>
      <c r="B88" s="238" t="s">
        <v>88</v>
      </c>
      <c r="C88" s="741" t="s">
        <v>89</v>
      </c>
      <c r="D88" s="239" t="s">
        <v>44</v>
      </c>
      <c r="E88" s="212">
        <f>IF((F88+O88)&gt;0,(F88+O88)," ")</f>
        <v>174391</v>
      </c>
      <c r="F88" s="189">
        <f>IF((G88+J88+K88+L88+N88)&gt;0,(G88+J88+K88+L88+N88)," ")</f>
        <v>174391</v>
      </c>
      <c r="G88" s="212">
        <f>IF((H88+I88)&gt;0,(H88+I88)," ")</f>
        <v>174391</v>
      </c>
      <c r="H88" s="213">
        <v>17800</v>
      </c>
      <c r="I88" s="240">
        <v>156591</v>
      </c>
      <c r="J88" s="432"/>
      <c r="K88" s="431"/>
      <c r="L88" s="430"/>
      <c r="M88" s="199"/>
      <c r="N88" s="203"/>
      <c r="O88" s="204"/>
      <c r="P88" s="203"/>
      <c r="Q88" s="486"/>
      <c r="R88" s="540"/>
    </row>
    <row r="89" spans="1:18" ht="15.75" customHeight="1">
      <c r="A89" s="241"/>
      <c r="B89" s="238"/>
      <c r="C89" s="743"/>
      <c r="D89" s="232" t="s">
        <v>46</v>
      </c>
      <c r="E89" s="200">
        <f>F89</f>
        <v>174043.23</v>
      </c>
      <c r="F89" s="199">
        <f>G89</f>
        <v>174043.23</v>
      </c>
      <c r="G89" s="200">
        <f>H89+I89</f>
        <v>174043.23</v>
      </c>
      <c r="H89" s="202">
        <v>17800</v>
      </c>
      <c r="I89" s="201">
        <v>156243.23</v>
      </c>
      <c r="J89" s="432"/>
      <c r="K89" s="431"/>
      <c r="L89" s="430"/>
      <c r="M89" s="199"/>
      <c r="N89" s="203"/>
      <c r="O89" s="204"/>
      <c r="P89" s="203"/>
      <c r="Q89" s="486"/>
      <c r="R89" s="540"/>
    </row>
    <row r="90" spans="1:18" ht="16.5" customHeight="1">
      <c r="A90" s="241"/>
      <c r="B90" s="238"/>
      <c r="C90" s="626"/>
      <c r="D90" s="232" t="s">
        <v>47</v>
      </c>
      <c r="E90" s="200">
        <f>ROUND((E89/E88)*100,2)</f>
        <v>99.8</v>
      </c>
      <c r="F90" s="200">
        <f>ROUND((F89/F88)*100,2)</f>
        <v>99.8</v>
      </c>
      <c r="G90" s="200">
        <f>ROUND((G89/G88)*100,2)</f>
        <v>99.8</v>
      </c>
      <c r="H90" s="200">
        <f>ROUND((H89/H88)*100,2)</f>
        <v>100</v>
      </c>
      <c r="I90" s="200">
        <f>ROUND((I89/I88)*100,2)</f>
        <v>99.78</v>
      </c>
      <c r="J90" s="432"/>
      <c r="K90" s="431"/>
      <c r="L90" s="430"/>
      <c r="M90" s="199"/>
      <c r="N90" s="203"/>
      <c r="O90" s="204"/>
      <c r="P90" s="203"/>
      <c r="Q90" s="486"/>
      <c r="R90" s="540"/>
    </row>
    <row r="91" spans="1:18" ht="13.5" customHeight="1">
      <c r="A91" s="241"/>
      <c r="B91" s="226" t="s">
        <v>90</v>
      </c>
      <c r="C91" s="625" t="s">
        <v>62</v>
      </c>
      <c r="D91" s="227" t="s">
        <v>44</v>
      </c>
      <c r="E91" s="190">
        <f>F91</f>
        <v>3000</v>
      </c>
      <c r="F91" s="191">
        <f>J91</f>
        <v>3000</v>
      </c>
      <c r="G91" s="448"/>
      <c r="H91" s="428"/>
      <c r="I91" s="427"/>
      <c r="J91" s="193">
        <v>3000</v>
      </c>
      <c r="K91" s="427"/>
      <c r="L91" s="448"/>
      <c r="M91" s="242"/>
      <c r="N91" s="196"/>
      <c r="O91" s="197"/>
      <c r="P91" s="196"/>
      <c r="Q91" s="485"/>
      <c r="R91" s="539"/>
    </row>
    <row r="92" spans="1:18" ht="15" customHeight="1">
      <c r="A92" s="241"/>
      <c r="B92" s="245"/>
      <c r="C92" s="626"/>
      <c r="D92" s="232" t="s">
        <v>46</v>
      </c>
      <c r="E92" s="200">
        <f>F92</f>
        <v>3000</v>
      </c>
      <c r="F92" s="199">
        <f>J92</f>
        <v>3000</v>
      </c>
      <c r="G92" s="200"/>
      <c r="H92" s="202"/>
      <c r="I92" s="201"/>
      <c r="J92" s="202">
        <v>3000</v>
      </c>
      <c r="K92" s="431"/>
      <c r="L92" s="430"/>
      <c r="M92" s="199"/>
      <c r="N92" s="203"/>
      <c r="O92" s="204"/>
      <c r="P92" s="203"/>
      <c r="Q92" s="486"/>
      <c r="R92" s="540"/>
    </row>
    <row r="93" spans="1:18" ht="15.75" customHeight="1">
      <c r="A93" s="246"/>
      <c r="B93" s="247"/>
      <c r="C93" s="235"/>
      <c r="D93" s="236" t="s">
        <v>47</v>
      </c>
      <c r="E93" s="185">
        <f>ROUND((E92/E91)*100,2)</f>
        <v>100</v>
      </c>
      <c r="F93" s="185">
        <f>ROUND((F92/F91)*100,2)</f>
        <v>100</v>
      </c>
      <c r="G93" s="185"/>
      <c r="H93" s="580"/>
      <c r="I93" s="581"/>
      <c r="J93" s="185">
        <f>ROUND((J92/J91)*100,2)</f>
        <v>100</v>
      </c>
      <c r="K93" s="434"/>
      <c r="L93" s="423"/>
      <c r="M93" s="208"/>
      <c r="N93" s="209"/>
      <c r="O93" s="210"/>
      <c r="P93" s="209"/>
      <c r="Q93" s="487"/>
      <c r="R93" s="541"/>
    </row>
    <row r="94" spans="1:18" ht="15.75" customHeight="1">
      <c r="A94" s="629">
        <v>754</v>
      </c>
      <c r="B94" s="248"/>
      <c r="C94" s="755" t="s">
        <v>91</v>
      </c>
      <c r="D94" s="166" t="s">
        <v>44</v>
      </c>
      <c r="E94" s="28">
        <f>IF((F94+O94)&gt;0,(F94+O94)," ")</f>
        <v>3405316</v>
      </c>
      <c r="F94" s="66">
        <f>IF((G94+J94+K94+L94+N94)&gt;0,(G94+J94+K94+L94+N94)," ")</f>
        <v>3215316</v>
      </c>
      <c r="G94" s="28">
        <f>IF((H94+I94)&gt;0,(H94+I94)," ")</f>
        <v>3055568</v>
      </c>
      <c r="H94" s="249">
        <f>H100</f>
        <v>2760677</v>
      </c>
      <c r="I94" s="28">
        <f>I100+I97+I103</f>
        <v>294891</v>
      </c>
      <c r="J94" s="367"/>
      <c r="K94" s="250">
        <f>K100</f>
        <v>159748</v>
      </c>
      <c r="L94" s="401"/>
      <c r="M94" s="69"/>
      <c r="N94" s="68"/>
      <c r="O94" s="28">
        <f>P94</f>
        <v>190000</v>
      </c>
      <c r="P94" s="28">
        <f>P100+P97</f>
        <v>190000</v>
      </c>
      <c r="Q94" s="517"/>
      <c r="R94" s="531"/>
    </row>
    <row r="95" spans="1:18" ht="15.75" customHeight="1">
      <c r="A95" s="594"/>
      <c r="B95" s="251"/>
      <c r="C95" s="738"/>
      <c r="D95" s="169" t="s">
        <v>46</v>
      </c>
      <c r="E95" s="38">
        <f>E98+E101+E104</f>
        <v>3404021.16</v>
      </c>
      <c r="F95" s="73">
        <f>F98+F101+F104</f>
        <v>3214021.16</v>
      </c>
      <c r="G95" s="38">
        <f>G98+G101+G104</f>
        <v>3054275.3800000004</v>
      </c>
      <c r="H95" s="583">
        <f>H101</f>
        <v>2759402.97</v>
      </c>
      <c r="I95" s="38">
        <f>I98+I101+I104</f>
        <v>294872.41000000003</v>
      </c>
      <c r="J95" s="383"/>
      <c r="K95" s="252">
        <f>K101</f>
        <v>159745.78</v>
      </c>
      <c r="L95" s="402"/>
      <c r="M95" s="78"/>
      <c r="N95" s="77"/>
      <c r="O95" s="38">
        <f>P95</f>
        <v>190000</v>
      </c>
      <c r="P95" s="38">
        <f>P101+P98</f>
        <v>190000</v>
      </c>
      <c r="Q95" s="517"/>
      <c r="R95" s="531"/>
    </row>
    <row r="96" spans="1:18" ht="15.75" customHeight="1">
      <c r="A96" s="594"/>
      <c r="B96" s="253"/>
      <c r="C96" s="222"/>
      <c r="D96" s="171" t="s">
        <v>47</v>
      </c>
      <c r="E96" s="43">
        <f>ROUND((E95/E94)*100,2)</f>
        <v>99.96</v>
      </c>
      <c r="F96" s="43">
        <f>ROUND((F95/F94)*100,2)</f>
        <v>99.96</v>
      </c>
      <c r="G96" s="43">
        <f>ROUND((G95/G94)*100,2)</f>
        <v>99.96</v>
      </c>
      <c r="H96" s="43">
        <f>ROUND((H95/H94)*100,2)</f>
        <v>99.95</v>
      </c>
      <c r="I96" s="43">
        <f>ROUND((I95/I94)*100,2)</f>
        <v>99.99</v>
      </c>
      <c r="J96" s="385"/>
      <c r="K96" s="43">
        <v>99.99</v>
      </c>
      <c r="L96" s="403"/>
      <c r="M96" s="87"/>
      <c r="N96" s="86"/>
      <c r="O96" s="43">
        <f>ROUND((O95/O94)*100,2)</f>
        <v>100</v>
      </c>
      <c r="P96" s="43">
        <f>ROUND((P95/P94)*100,2)</f>
        <v>100</v>
      </c>
      <c r="Q96" s="517"/>
      <c r="R96" s="531"/>
    </row>
    <row r="97" spans="1:18" ht="15.75" customHeight="1">
      <c r="A97" s="254"/>
      <c r="B97" s="255" t="s">
        <v>92</v>
      </c>
      <c r="C97" s="256" t="s">
        <v>93</v>
      </c>
      <c r="D97" s="257" t="s">
        <v>44</v>
      </c>
      <c r="E97" s="155">
        <f>F97+O97</f>
        <v>100000</v>
      </c>
      <c r="F97" s="156">
        <f>G97</f>
        <v>50000</v>
      </c>
      <c r="G97" s="155">
        <f>I97</f>
        <v>50000</v>
      </c>
      <c r="H97" s="409"/>
      <c r="I97" s="155">
        <v>50000</v>
      </c>
      <c r="J97" s="408"/>
      <c r="K97" s="404"/>
      <c r="L97" s="151"/>
      <c r="M97" s="152"/>
      <c r="N97" s="151"/>
      <c r="O97" s="149">
        <f>P97</f>
        <v>50000</v>
      </c>
      <c r="P97" s="149">
        <v>50000</v>
      </c>
      <c r="Q97" s="485"/>
      <c r="R97" s="539"/>
    </row>
    <row r="98" spans="1:18" ht="15.75" customHeight="1">
      <c r="A98" s="258"/>
      <c r="B98" s="259"/>
      <c r="C98" s="260"/>
      <c r="D98" s="261" t="s">
        <v>46</v>
      </c>
      <c r="E98" s="154">
        <f>F98+O98</f>
        <v>100000</v>
      </c>
      <c r="F98" s="582">
        <f>G98</f>
        <v>50000</v>
      </c>
      <c r="G98" s="154">
        <f>I98</f>
        <v>50000</v>
      </c>
      <c r="H98" s="409"/>
      <c r="I98" s="154">
        <v>50000</v>
      </c>
      <c r="J98" s="408"/>
      <c r="K98" s="408"/>
      <c r="L98" s="157"/>
      <c r="M98" s="158"/>
      <c r="N98" s="157"/>
      <c r="O98" s="154">
        <f>P98</f>
        <v>50000</v>
      </c>
      <c r="P98" s="154">
        <v>50000</v>
      </c>
      <c r="Q98" s="486"/>
      <c r="R98" s="540"/>
    </row>
    <row r="99" spans="1:18" ht="15.75" customHeight="1">
      <c r="A99" s="258"/>
      <c r="B99" s="259"/>
      <c r="C99" s="260"/>
      <c r="D99" s="261" t="s">
        <v>47</v>
      </c>
      <c r="E99" s="154">
        <f>ROUND((E98/E97)*100,2)</f>
        <v>100</v>
      </c>
      <c r="F99" s="154">
        <f>ROUND((F98/F97)*100,2)</f>
        <v>100</v>
      </c>
      <c r="G99" s="154">
        <f>ROUND((G98/G97)*100,2)</f>
        <v>100</v>
      </c>
      <c r="H99" s="409"/>
      <c r="I99" s="154">
        <f>ROUND((I98/I97)*100,2)</f>
        <v>100</v>
      </c>
      <c r="J99" s="408"/>
      <c r="K99" s="412"/>
      <c r="L99" s="161"/>
      <c r="M99" s="162"/>
      <c r="N99" s="161"/>
      <c r="O99" s="154">
        <f>ROUND((O98/O97)*100,2)</f>
        <v>100</v>
      </c>
      <c r="P99" s="154">
        <f>ROUND((P98/P97)*100,2)</f>
        <v>100</v>
      </c>
      <c r="Q99" s="487"/>
      <c r="R99" s="541"/>
    </row>
    <row r="100" spans="1:18" ht="15.75" customHeight="1">
      <c r="A100" s="225"/>
      <c r="B100" s="262" t="s">
        <v>94</v>
      </c>
      <c r="C100" s="741" t="s">
        <v>95</v>
      </c>
      <c r="D100" s="227" t="s">
        <v>44</v>
      </c>
      <c r="E100" s="190">
        <f>IF((F100+O100)&gt;0,(F100+O100)," ")</f>
        <v>3304151</v>
      </c>
      <c r="F100" s="191">
        <f>IF((G100+J100+K100+L100+N100)&gt;0,(G100+J100+K100+L100+N100)," ")</f>
        <v>3164151</v>
      </c>
      <c r="G100" s="190">
        <f>IF((H100+I100)&gt;0,(H100+I100)," ")</f>
        <v>3004403</v>
      </c>
      <c r="H100" s="192">
        <v>2760677</v>
      </c>
      <c r="I100" s="192">
        <v>243726</v>
      </c>
      <c r="J100" s="427"/>
      <c r="K100" s="263">
        <v>159748</v>
      </c>
      <c r="L100" s="196"/>
      <c r="M100" s="197"/>
      <c r="N100" s="196"/>
      <c r="O100" s="190">
        <f>P100</f>
        <v>140000</v>
      </c>
      <c r="P100" s="190">
        <v>140000</v>
      </c>
      <c r="Q100" s="485"/>
      <c r="R100" s="539"/>
    </row>
    <row r="101" spans="1:18" ht="15" customHeight="1">
      <c r="A101" s="225"/>
      <c r="B101" s="264"/>
      <c r="C101" s="742"/>
      <c r="D101" s="232" t="s">
        <v>46</v>
      </c>
      <c r="E101" s="200">
        <f>F101+O101</f>
        <v>3302856.16</v>
      </c>
      <c r="F101" s="199">
        <f>G101+K101</f>
        <v>3162856.16</v>
      </c>
      <c r="G101" s="200">
        <f>H101+I101</f>
        <v>3003110.3800000004</v>
      </c>
      <c r="H101" s="201">
        <v>2759402.97</v>
      </c>
      <c r="I101" s="201">
        <v>243707.41</v>
      </c>
      <c r="J101" s="431"/>
      <c r="K101" s="265">
        <v>159745.78</v>
      </c>
      <c r="L101" s="203"/>
      <c r="M101" s="204"/>
      <c r="N101" s="203"/>
      <c r="O101" s="200">
        <f>P101</f>
        <v>140000</v>
      </c>
      <c r="P101" s="200">
        <v>140000</v>
      </c>
      <c r="Q101" s="486"/>
      <c r="R101" s="540"/>
    </row>
    <row r="102" spans="1:18" ht="18" customHeight="1">
      <c r="A102" s="225"/>
      <c r="B102" s="267"/>
      <c r="C102" s="235"/>
      <c r="D102" s="236" t="s">
        <v>47</v>
      </c>
      <c r="E102" s="185">
        <f>ROUND((E101/E100)*100,2)</f>
        <v>99.96</v>
      </c>
      <c r="F102" s="185">
        <f>ROUND((F101/F100)*100,2)</f>
        <v>99.96</v>
      </c>
      <c r="G102" s="185">
        <f>ROUND((G101/G100)*100,2)</f>
        <v>99.96</v>
      </c>
      <c r="H102" s="185">
        <f>ROUND((H101/H100)*100,2)</f>
        <v>99.95</v>
      </c>
      <c r="I102" s="185">
        <f>ROUND((I101/I100)*100,2)</f>
        <v>99.99</v>
      </c>
      <c r="J102" s="434"/>
      <c r="K102" s="185">
        <v>99.99</v>
      </c>
      <c r="L102" s="209"/>
      <c r="M102" s="210"/>
      <c r="N102" s="209"/>
      <c r="O102" s="185">
        <f>ROUND((O101/O100)*100,2)</f>
        <v>100</v>
      </c>
      <c r="P102" s="185">
        <f>ROUND((P101/P100)*100,2)</f>
        <v>100</v>
      </c>
      <c r="Q102" s="486"/>
      <c r="R102" s="540"/>
    </row>
    <row r="103" spans="1:18" ht="18.75" customHeight="1">
      <c r="A103" s="225"/>
      <c r="B103" s="509"/>
      <c r="C103" s="626"/>
      <c r="D103" s="281" t="s">
        <v>44</v>
      </c>
      <c r="E103" s="189">
        <f>F103</f>
        <v>1165</v>
      </c>
      <c r="F103" s="212">
        <f>G103</f>
        <v>1165</v>
      </c>
      <c r="G103" s="189">
        <f>I103</f>
        <v>1165</v>
      </c>
      <c r="H103" s="436"/>
      <c r="I103" s="189">
        <v>1165</v>
      </c>
      <c r="J103" s="431"/>
      <c r="K103" s="445"/>
      <c r="L103" s="203"/>
      <c r="M103" s="204"/>
      <c r="N103" s="203"/>
      <c r="O103" s="430"/>
      <c r="P103" s="430"/>
      <c r="Q103" s="485"/>
      <c r="R103" s="539"/>
    </row>
    <row r="104" spans="1:18" ht="18" customHeight="1">
      <c r="A104" s="225"/>
      <c r="B104" s="595" t="s">
        <v>203</v>
      </c>
      <c r="C104" s="626" t="s">
        <v>204</v>
      </c>
      <c r="D104" s="198" t="s">
        <v>46</v>
      </c>
      <c r="E104" s="199">
        <f>F104</f>
        <v>1165</v>
      </c>
      <c r="F104" s="200">
        <f>G104</f>
        <v>1165</v>
      </c>
      <c r="G104" s="199">
        <f>I104</f>
        <v>1165</v>
      </c>
      <c r="H104" s="200"/>
      <c r="I104" s="199">
        <v>1165</v>
      </c>
      <c r="J104" s="431"/>
      <c r="K104" s="445"/>
      <c r="L104" s="203"/>
      <c r="M104" s="204"/>
      <c r="N104" s="203"/>
      <c r="O104" s="430"/>
      <c r="P104" s="430"/>
      <c r="Q104" s="486"/>
      <c r="R104" s="540"/>
    </row>
    <row r="105" spans="1:18" ht="18.75" customHeight="1">
      <c r="A105" s="266"/>
      <c r="B105" s="510"/>
      <c r="C105" s="626"/>
      <c r="D105" s="207" t="s">
        <v>47</v>
      </c>
      <c r="E105" s="185">
        <f>ROUND((E104/E103)*100,2)</f>
        <v>100</v>
      </c>
      <c r="F105" s="185">
        <f>ROUND((F104/F103)*100,2)</f>
        <v>100</v>
      </c>
      <c r="G105" s="185">
        <f>ROUND((G104/G103)*100,2)</f>
        <v>100</v>
      </c>
      <c r="H105" s="200"/>
      <c r="I105" s="185">
        <f>ROUND((I104/I103)*100,2)</f>
        <v>100</v>
      </c>
      <c r="J105" s="431"/>
      <c r="K105" s="445"/>
      <c r="L105" s="203"/>
      <c r="M105" s="204"/>
      <c r="N105" s="203"/>
      <c r="O105" s="430"/>
      <c r="P105" s="430"/>
      <c r="Q105" s="487"/>
      <c r="R105" s="541"/>
    </row>
    <row r="106" spans="1:18" ht="19.5" customHeight="1">
      <c r="A106" s="630">
        <v>757</v>
      </c>
      <c r="B106" s="63"/>
      <c r="C106" s="744" t="s">
        <v>96</v>
      </c>
      <c r="D106" s="65" t="s">
        <v>44</v>
      </c>
      <c r="E106" s="66">
        <f>IF((F106+O106)&gt;0,(F106+O106)," ")</f>
        <v>1402816</v>
      </c>
      <c r="F106" s="28">
        <f>M106+N106</f>
        <v>1402816</v>
      </c>
      <c r="G106" s="454"/>
      <c r="H106" s="401"/>
      <c r="I106" s="454"/>
      <c r="J106" s="401"/>
      <c r="K106" s="417"/>
      <c r="L106" s="28" t="str">
        <f>L112</f>
        <v> </v>
      </c>
      <c r="M106" s="66">
        <f>M112</f>
        <v>184816</v>
      </c>
      <c r="N106" s="28">
        <f>N109</f>
        <v>1218000</v>
      </c>
      <c r="O106" s="68"/>
      <c r="P106" s="68"/>
      <c r="Q106" s="517"/>
      <c r="R106" s="531"/>
    </row>
    <row r="107" spans="1:18" ht="17.25" customHeight="1">
      <c r="A107" s="630"/>
      <c r="B107" s="168" t="s">
        <v>45</v>
      </c>
      <c r="C107" s="745"/>
      <c r="D107" s="72" t="s">
        <v>46</v>
      </c>
      <c r="E107" s="73">
        <f>F107</f>
        <v>1178781.49</v>
      </c>
      <c r="F107" s="38">
        <f>N107</f>
        <v>1178781.49</v>
      </c>
      <c r="G107" s="455"/>
      <c r="H107" s="402"/>
      <c r="I107" s="455"/>
      <c r="J107" s="402"/>
      <c r="K107" s="419"/>
      <c r="L107" s="77"/>
      <c r="M107" s="73">
        <v>0</v>
      </c>
      <c r="N107" s="38">
        <f>N110</f>
        <v>1178781.49</v>
      </c>
      <c r="O107" s="77"/>
      <c r="P107" s="77"/>
      <c r="Q107" s="517"/>
      <c r="R107" s="531"/>
    </row>
    <row r="108" spans="1:18" ht="18.75" customHeight="1">
      <c r="A108" s="144"/>
      <c r="B108" s="80"/>
      <c r="C108" s="268" t="s">
        <v>45</v>
      </c>
      <c r="D108" s="146" t="s">
        <v>47</v>
      </c>
      <c r="E108" s="43">
        <f>ROUND((E107/E106)*100,2)</f>
        <v>84.03</v>
      </c>
      <c r="F108" s="43">
        <f>ROUND((F107/F106)*100,2)</f>
        <v>84.03</v>
      </c>
      <c r="G108" s="403"/>
      <c r="H108" s="403"/>
      <c r="I108" s="403"/>
      <c r="J108" s="403"/>
      <c r="K108" s="403"/>
      <c r="L108" s="86"/>
      <c r="M108" s="43">
        <f>ROUND((M107/M106)*100,2)</f>
        <v>0</v>
      </c>
      <c r="N108" s="43">
        <f>ROUND((N107/N106)*100,2)</f>
        <v>96.78</v>
      </c>
      <c r="O108" s="86"/>
      <c r="P108" s="86"/>
      <c r="Q108" s="517"/>
      <c r="R108" s="531"/>
    </row>
    <row r="109" spans="1:18" ht="18.75" customHeight="1">
      <c r="A109" s="173"/>
      <c r="B109" s="269"/>
      <c r="C109" s="756" t="s">
        <v>97</v>
      </c>
      <c r="D109" s="270" t="s">
        <v>44</v>
      </c>
      <c r="E109" s="178">
        <f>F109</f>
        <v>1218000</v>
      </c>
      <c r="F109" s="177">
        <f>N109</f>
        <v>1218000</v>
      </c>
      <c r="G109" s="181"/>
      <c r="H109" s="180"/>
      <c r="I109" s="181"/>
      <c r="J109" s="180"/>
      <c r="K109" s="181"/>
      <c r="L109" s="180"/>
      <c r="M109" s="181"/>
      <c r="N109" s="177">
        <v>1218000</v>
      </c>
      <c r="O109" s="271"/>
      <c r="P109" s="271"/>
      <c r="Q109" s="485"/>
      <c r="R109" s="539"/>
    </row>
    <row r="110" spans="1:18" ht="16.5" customHeight="1">
      <c r="A110" s="173"/>
      <c r="B110" s="57" t="s">
        <v>98</v>
      </c>
      <c r="C110" s="757"/>
      <c r="D110" s="182" t="s">
        <v>46</v>
      </c>
      <c r="E110" s="179">
        <f>F110</f>
        <v>1178781.49</v>
      </c>
      <c r="F110" s="59">
        <f>N110</f>
        <v>1178781.49</v>
      </c>
      <c r="G110" s="181"/>
      <c r="H110" s="180"/>
      <c r="I110" s="181"/>
      <c r="J110" s="180"/>
      <c r="K110" s="181"/>
      <c r="L110" s="180"/>
      <c r="M110" s="181"/>
      <c r="N110" s="59">
        <v>1178781.49</v>
      </c>
      <c r="O110" s="180"/>
      <c r="P110" s="180"/>
      <c r="Q110" s="486"/>
      <c r="R110" s="540"/>
    </row>
    <row r="111" spans="1:18" ht="18.75" customHeight="1">
      <c r="A111" s="173"/>
      <c r="B111" s="269"/>
      <c r="C111" s="757"/>
      <c r="D111" s="182" t="s">
        <v>47</v>
      </c>
      <c r="E111" s="185">
        <f>ROUND((E110/E109)*100,2)</f>
        <v>96.78</v>
      </c>
      <c r="F111" s="185">
        <f>ROUND((F110/F109)*100,2)</f>
        <v>96.78</v>
      </c>
      <c r="G111" s="181"/>
      <c r="H111" s="180"/>
      <c r="I111" s="181"/>
      <c r="J111" s="180"/>
      <c r="K111" s="181"/>
      <c r="L111" s="180"/>
      <c r="M111" s="181"/>
      <c r="N111" s="185">
        <f>ROUND((N110/N109)*100,2)</f>
        <v>96.78</v>
      </c>
      <c r="O111" s="272"/>
      <c r="P111" s="272"/>
      <c r="Q111" s="487"/>
      <c r="R111" s="541"/>
    </row>
    <row r="112" spans="1:18" ht="18" customHeight="1">
      <c r="A112" s="173"/>
      <c r="B112" s="273"/>
      <c r="C112" s="756" t="s">
        <v>99</v>
      </c>
      <c r="D112" s="175" t="s">
        <v>44</v>
      </c>
      <c r="E112" s="274">
        <f>F112</f>
        <v>184816</v>
      </c>
      <c r="F112" s="50">
        <f>M112</f>
        <v>184816</v>
      </c>
      <c r="G112" s="457"/>
      <c r="H112" s="458"/>
      <c r="I112" s="457"/>
      <c r="J112" s="271"/>
      <c r="K112" s="275"/>
      <c r="L112" s="50" t="s">
        <v>45</v>
      </c>
      <c r="M112" s="274">
        <v>184816</v>
      </c>
      <c r="N112" s="467"/>
      <c r="O112" s="459"/>
      <c r="P112" s="459"/>
      <c r="Q112" s="486"/>
      <c r="R112" s="540"/>
    </row>
    <row r="113" spans="1:18" ht="18" customHeight="1">
      <c r="A113" s="173"/>
      <c r="B113" s="57" t="s">
        <v>100</v>
      </c>
      <c r="C113" s="733"/>
      <c r="D113" s="182" t="s">
        <v>46</v>
      </c>
      <c r="E113" s="179">
        <f>F113</f>
        <v>0</v>
      </c>
      <c r="F113" s="59">
        <f>M113</f>
        <v>0</v>
      </c>
      <c r="G113" s="456"/>
      <c r="H113" s="459"/>
      <c r="I113" s="456"/>
      <c r="J113" s="180"/>
      <c r="K113" s="276"/>
      <c r="L113" s="180"/>
      <c r="M113" s="179">
        <v>0</v>
      </c>
      <c r="N113" s="375"/>
      <c r="O113" s="459"/>
      <c r="P113" s="459"/>
      <c r="Q113" s="486"/>
      <c r="R113" s="540"/>
    </row>
    <row r="114" spans="1:18" ht="19.5" customHeight="1">
      <c r="A114" s="173"/>
      <c r="B114" s="183"/>
      <c r="C114" s="734"/>
      <c r="D114" s="184" t="s">
        <v>47</v>
      </c>
      <c r="E114" s="185">
        <f>ROUND((E113/E112)*100,2)</f>
        <v>0</v>
      </c>
      <c r="F114" s="185">
        <f>ROUND((F113/F112)*100,2)</f>
        <v>0</v>
      </c>
      <c r="G114" s="460"/>
      <c r="H114" s="461"/>
      <c r="I114" s="460"/>
      <c r="J114" s="272"/>
      <c r="K114" s="277"/>
      <c r="L114" s="272"/>
      <c r="M114" s="185">
        <f>ROUND((M113/M112)*100,2)</f>
        <v>0</v>
      </c>
      <c r="N114" s="468"/>
      <c r="O114" s="459"/>
      <c r="P114" s="459"/>
      <c r="Q114" s="487"/>
      <c r="R114" s="541"/>
    </row>
    <row r="115" spans="1:18" ht="16.5" customHeight="1">
      <c r="A115" s="629">
        <v>758</v>
      </c>
      <c r="B115" s="63"/>
      <c r="C115" s="64" t="s">
        <v>101</v>
      </c>
      <c r="D115" s="65" t="s">
        <v>44</v>
      </c>
      <c r="E115" s="66">
        <f>IF((F115+O115)&gt;0,(F115+O115)," ")</f>
        <v>1365441</v>
      </c>
      <c r="F115" s="28">
        <f>IF((G115+J115+K115+L115+N115)&gt;0,(G115+J115+K115+L115+N115)," ")</f>
        <v>165441</v>
      </c>
      <c r="G115" s="66">
        <f>IF((H115+I115)&gt;0,(H115+I115)," ")</f>
        <v>165441</v>
      </c>
      <c r="H115" s="28"/>
      <c r="I115" s="66">
        <f>I118+I122</f>
        <v>165441</v>
      </c>
      <c r="J115" s="68"/>
      <c r="K115" s="69"/>
      <c r="L115" s="68"/>
      <c r="M115" s="401"/>
      <c r="N115" s="454"/>
      <c r="O115" s="28">
        <f>P115</f>
        <v>1200000</v>
      </c>
      <c r="P115" s="28">
        <f>P125</f>
        <v>1200000</v>
      </c>
      <c r="Q115" s="519"/>
      <c r="R115" s="535"/>
    </row>
    <row r="116" spans="1:18" ht="18.75" customHeight="1">
      <c r="A116" s="594"/>
      <c r="B116" s="168" t="s">
        <v>102</v>
      </c>
      <c r="C116" s="278" t="s">
        <v>103</v>
      </c>
      <c r="D116" s="72" t="s">
        <v>46</v>
      </c>
      <c r="E116" s="73">
        <v>0</v>
      </c>
      <c r="F116" s="38">
        <v>0</v>
      </c>
      <c r="G116" s="73">
        <v>0</v>
      </c>
      <c r="H116" s="74"/>
      <c r="I116" s="73">
        <v>0</v>
      </c>
      <c r="J116" s="77"/>
      <c r="K116" s="78"/>
      <c r="L116" s="77"/>
      <c r="M116" s="402"/>
      <c r="N116" s="455"/>
      <c r="O116" s="38">
        <v>0</v>
      </c>
      <c r="P116" s="38">
        <v>0</v>
      </c>
      <c r="Q116" s="517"/>
      <c r="R116" s="536"/>
    </row>
    <row r="117" spans="1:18" ht="18" customHeight="1">
      <c r="A117" s="594"/>
      <c r="B117" s="80"/>
      <c r="C117" s="81"/>
      <c r="D117" s="146" t="s">
        <v>47</v>
      </c>
      <c r="E117" s="83">
        <v>0</v>
      </c>
      <c r="F117" s="43">
        <v>0</v>
      </c>
      <c r="G117" s="83">
        <v>0</v>
      </c>
      <c r="H117" s="84"/>
      <c r="I117" s="83">
        <v>0</v>
      </c>
      <c r="J117" s="86"/>
      <c r="K117" s="87"/>
      <c r="L117" s="86"/>
      <c r="M117" s="403"/>
      <c r="N117" s="469"/>
      <c r="O117" s="43">
        <f>ROUND((O116/O115)*100,2)</f>
        <v>0</v>
      </c>
      <c r="P117" s="43">
        <f>ROUND((P116/P115)*100,2)</f>
        <v>0</v>
      </c>
      <c r="Q117" s="517"/>
      <c r="R117" s="536"/>
    </row>
    <row r="118" spans="1:18" ht="16.5" customHeight="1">
      <c r="A118" s="279"/>
      <c r="B118" s="280"/>
      <c r="C118" s="758" t="s">
        <v>104</v>
      </c>
      <c r="D118" s="281" t="s">
        <v>44</v>
      </c>
      <c r="E118" s="282">
        <f>F118</f>
        <v>53441</v>
      </c>
      <c r="F118" s="283">
        <f>G118</f>
        <v>53441</v>
      </c>
      <c r="G118" s="282">
        <f>I118</f>
        <v>53441</v>
      </c>
      <c r="H118" s="284"/>
      <c r="I118" s="285">
        <v>53441</v>
      </c>
      <c r="J118" s="462"/>
      <c r="K118" s="287"/>
      <c r="L118" s="196"/>
      <c r="M118" s="439"/>
      <c r="N118" s="438"/>
      <c r="O118" s="196"/>
      <c r="P118" s="196"/>
      <c r="Q118" s="485"/>
      <c r="R118" s="533"/>
    </row>
    <row r="119" spans="1:18" ht="18" customHeight="1">
      <c r="A119" s="186"/>
      <c r="B119" s="215"/>
      <c r="C119" s="742"/>
      <c r="D119" s="198" t="s">
        <v>46</v>
      </c>
      <c r="E119" s="288">
        <v>0</v>
      </c>
      <c r="F119" s="289">
        <v>0</v>
      </c>
      <c r="G119" s="288">
        <v>0</v>
      </c>
      <c r="H119" s="290"/>
      <c r="I119" s="291">
        <v>0</v>
      </c>
      <c r="J119" s="464"/>
      <c r="K119" s="293"/>
      <c r="L119" s="203"/>
      <c r="M119" s="441"/>
      <c r="N119" s="440"/>
      <c r="O119" s="203"/>
      <c r="P119" s="203"/>
      <c r="Q119" s="486"/>
      <c r="R119" s="532"/>
    </row>
    <row r="120" spans="1:18" ht="18" customHeight="1" thickBot="1">
      <c r="A120" s="632"/>
      <c r="B120" s="659"/>
      <c r="C120" s="660"/>
      <c r="D120" s="635" t="s">
        <v>47</v>
      </c>
      <c r="E120" s="661">
        <f>ROUND((E119/E118)*100,2)</f>
        <v>0</v>
      </c>
      <c r="F120" s="661">
        <f>ROUND((F119/F118)*100,2)</f>
        <v>0</v>
      </c>
      <c r="G120" s="661">
        <f>ROUND((G119/G118)*100,2)</f>
        <v>0</v>
      </c>
      <c r="H120" s="662"/>
      <c r="I120" s="661">
        <f>ROUND((I119/I118)*100,2)</f>
        <v>0</v>
      </c>
      <c r="J120" s="663"/>
      <c r="K120" s="664"/>
      <c r="L120" s="640"/>
      <c r="M120" s="665"/>
      <c r="N120" s="666"/>
      <c r="O120" s="640"/>
      <c r="P120" s="640"/>
      <c r="Q120" s="667"/>
      <c r="R120" s="668"/>
    </row>
    <row r="121" spans="1:18" ht="18" customHeight="1" thickBot="1">
      <c r="A121" s="624">
        <v>1</v>
      </c>
      <c r="B121" s="623" t="s">
        <v>40</v>
      </c>
      <c r="C121" s="610">
        <v>3</v>
      </c>
      <c r="D121" s="597">
        <v>4</v>
      </c>
      <c r="E121" s="600">
        <v>5</v>
      </c>
      <c r="F121" s="599">
        <v>6</v>
      </c>
      <c r="G121" s="600">
        <v>7</v>
      </c>
      <c r="H121" s="599">
        <v>8</v>
      </c>
      <c r="I121" s="600">
        <v>9</v>
      </c>
      <c r="J121" s="599">
        <v>10</v>
      </c>
      <c r="K121" s="600">
        <v>11</v>
      </c>
      <c r="L121" s="599">
        <v>12</v>
      </c>
      <c r="M121" s="599">
        <v>13</v>
      </c>
      <c r="N121" s="600">
        <v>14</v>
      </c>
      <c r="O121" s="599">
        <v>15</v>
      </c>
      <c r="P121" s="599">
        <v>16</v>
      </c>
      <c r="Q121" s="611">
        <v>17</v>
      </c>
      <c r="R121" s="612">
        <v>18</v>
      </c>
    </row>
    <row r="122" spans="1:18" ht="17.25" customHeight="1">
      <c r="A122" s="186"/>
      <c r="B122" s="215"/>
      <c r="C122" s="759" t="s">
        <v>105</v>
      </c>
      <c r="D122" s="188" t="s">
        <v>44</v>
      </c>
      <c r="E122" s="606">
        <f>F122</f>
        <v>112000</v>
      </c>
      <c r="F122" s="607">
        <f>G122</f>
        <v>112000</v>
      </c>
      <c r="G122" s="606">
        <f>I122</f>
        <v>112000</v>
      </c>
      <c r="H122" s="608"/>
      <c r="I122" s="609">
        <v>112000</v>
      </c>
      <c r="J122" s="464"/>
      <c r="K122" s="293"/>
      <c r="L122" s="203"/>
      <c r="M122" s="203"/>
      <c r="N122" s="204"/>
      <c r="O122" s="203"/>
      <c r="P122" s="203"/>
      <c r="Q122" s="486"/>
      <c r="R122" s="532"/>
    </row>
    <row r="123" spans="1:18" ht="16.5" customHeight="1">
      <c r="A123" s="186"/>
      <c r="B123" s="215"/>
      <c r="C123" s="742"/>
      <c r="D123" s="198" t="s">
        <v>46</v>
      </c>
      <c r="E123" s="288">
        <v>0</v>
      </c>
      <c r="F123" s="289">
        <v>0</v>
      </c>
      <c r="G123" s="288">
        <v>0</v>
      </c>
      <c r="H123" s="290"/>
      <c r="I123" s="291">
        <v>0</v>
      </c>
      <c r="J123" s="464"/>
      <c r="K123" s="293"/>
      <c r="L123" s="203"/>
      <c r="M123" s="441"/>
      <c r="N123" s="440"/>
      <c r="O123" s="203"/>
      <c r="P123" s="203"/>
      <c r="Q123" s="486"/>
      <c r="R123" s="532"/>
    </row>
    <row r="124" spans="1:18" ht="18" customHeight="1">
      <c r="A124" s="186"/>
      <c r="B124" s="215"/>
      <c r="C124" s="298"/>
      <c r="D124" s="207" t="s">
        <v>47</v>
      </c>
      <c r="E124" s="294">
        <f>ROUND((E123/E122)*100,2)</f>
        <v>0</v>
      </c>
      <c r="F124" s="294">
        <f>ROUND((F123/F122)*100,2)</f>
        <v>0</v>
      </c>
      <c r="G124" s="294">
        <f>ROUND((G123/G122)*100,2)</f>
        <v>0</v>
      </c>
      <c r="H124" s="295"/>
      <c r="I124" s="294">
        <f>ROUND((I123/I122)*100,2)</f>
        <v>0</v>
      </c>
      <c r="J124" s="465"/>
      <c r="K124" s="297"/>
      <c r="L124" s="209"/>
      <c r="M124" s="443"/>
      <c r="N124" s="442"/>
      <c r="O124" s="209"/>
      <c r="P124" s="209"/>
      <c r="Q124" s="487"/>
      <c r="R124" s="534"/>
    </row>
    <row r="125" spans="1:18" ht="17.25" customHeight="1">
      <c r="A125" s="186"/>
      <c r="B125" s="215"/>
      <c r="C125" s="758" t="s">
        <v>106</v>
      </c>
      <c r="D125" s="299" t="s">
        <v>44</v>
      </c>
      <c r="E125" s="282">
        <f>O125</f>
        <v>1200000</v>
      </c>
      <c r="F125" s="466"/>
      <c r="G125" s="300"/>
      <c r="H125" s="284"/>
      <c r="I125" s="301"/>
      <c r="J125" s="286"/>
      <c r="K125" s="286"/>
      <c r="L125" s="203"/>
      <c r="M125" s="441"/>
      <c r="N125" s="438"/>
      <c r="O125" s="190">
        <f>P125</f>
        <v>1200000</v>
      </c>
      <c r="P125" s="190">
        <v>1200000</v>
      </c>
      <c r="Q125" s="485"/>
      <c r="R125" s="539"/>
    </row>
    <row r="126" spans="1:18" ht="17.25" customHeight="1">
      <c r="A126" s="186"/>
      <c r="B126" s="215"/>
      <c r="C126" s="742"/>
      <c r="D126" s="302" t="s">
        <v>46</v>
      </c>
      <c r="E126" s="288">
        <v>0</v>
      </c>
      <c r="F126" s="463"/>
      <c r="G126" s="288"/>
      <c r="H126" s="290"/>
      <c r="I126" s="291"/>
      <c r="J126" s="292"/>
      <c r="K126" s="292"/>
      <c r="L126" s="203"/>
      <c r="M126" s="441"/>
      <c r="N126" s="440"/>
      <c r="O126" s="200">
        <f>P126</f>
        <v>0</v>
      </c>
      <c r="P126" s="200">
        <v>0</v>
      </c>
      <c r="Q126" s="486"/>
      <c r="R126" s="540"/>
    </row>
    <row r="127" spans="1:18" ht="18.75" customHeight="1">
      <c r="A127" s="323"/>
      <c r="B127" s="621"/>
      <c r="C127" s="622"/>
      <c r="D127" s="302" t="s">
        <v>47</v>
      </c>
      <c r="E127" s="289">
        <f>ROUND((E126/E125)*100,2)</f>
        <v>0</v>
      </c>
      <c r="F127" s="463"/>
      <c r="G127" s="288"/>
      <c r="H127" s="290"/>
      <c r="I127" s="291"/>
      <c r="J127" s="292"/>
      <c r="K127" s="292"/>
      <c r="L127" s="203"/>
      <c r="M127" s="441"/>
      <c r="N127" s="440"/>
      <c r="O127" s="200">
        <f>P127</f>
        <v>0</v>
      </c>
      <c r="P127" s="200">
        <v>0</v>
      </c>
      <c r="Q127" s="486"/>
      <c r="R127" s="540"/>
    </row>
    <row r="128" spans="1:18" ht="19.5" customHeight="1">
      <c r="A128" s="752">
        <v>801</v>
      </c>
      <c r="B128" s="248"/>
      <c r="C128" s="755" t="s">
        <v>107</v>
      </c>
      <c r="D128" s="166" t="s">
        <v>44</v>
      </c>
      <c r="E128" s="28">
        <f>IF((F128+O128)&gt;0,(F128+O128)," ")</f>
        <v>23212682</v>
      </c>
      <c r="F128" s="66">
        <f>IF((G128+J128+K128+L128)&gt;0,(G128+J128+K128+L128)," ")</f>
        <v>22122682</v>
      </c>
      <c r="G128" s="30">
        <f>IF((H128+I128)&gt;0,(H128+I128)," ")</f>
        <v>21811197</v>
      </c>
      <c r="H128" s="66">
        <f>H131+H134+H137+H140+H143+H146+H149+H152+H158+H161</f>
        <v>18180744</v>
      </c>
      <c r="I128" s="28">
        <f>I131+I134+I137+I140+I143+I146+I149+I155+I158+I161</f>
        <v>3630453</v>
      </c>
      <c r="J128" s="28">
        <f>J143+J161</f>
        <v>19349</v>
      </c>
      <c r="K128" s="250">
        <f>K131+K134+K137+K140+K143+K146+K149</f>
        <v>199797</v>
      </c>
      <c r="L128" s="28">
        <f>L143</f>
        <v>92339</v>
      </c>
      <c r="M128" s="28"/>
      <c r="N128" s="69"/>
      <c r="O128" s="28">
        <f>P128</f>
        <v>1090000</v>
      </c>
      <c r="P128" s="28">
        <f>P143+P137</f>
        <v>1090000</v>
      </c>
      <c r="Q128" s="519"/>
      <c r="R128" s="535"/>
    </row>
    <row r="129" spans="1:18" ht="17.25" customHeight="1">
      <c r="A129" s="753"/>
      <c r="B129" s="251"/>
      <c r="C129" s="738"/>
      <c r="D129" s="169" t="s">
        <v>46</v>
      </c>
      <c r="E129" s="38">
        <f>E132+E135+E138+E141+E144+E147+E150+E153+E156+E159+E162</f>
        <v>22758169.120000005</v>
      </c>
      <c r="F129" s="73">
        <f>F132+F135+F138+F141+F144+F147+F150+F153+F156+F159+F162</f>
        <v>21731007.270000003</v>
      </c>
      <c r="G129" s="553">
        <f>G132+G135+G138+G141+G144+G147+G150+G153+G156+G159+G162</f>
        <v>21421459.970000003</v>
      </c>
      <c r="H129" s="73">
        <f>H132+H135+H138+H141+H144+H147+H150+H153+H159+H162</f>
        <v>17845471.78</v>
      </c>
      <c r="I129" s="38">
        <f>I132+I135+I138+I141+I144+I147+I150+I156+I159+I162</f>
        <v>3575988.19</v>
      </c>
      <c r="J129" s="38">
        <f>J144+J162</f>
        <v>18766.28</v>
      </c>
      <c r="K129" s="252">
        <f>K132+K135+K138+K141+K144+K147+K150</f>
        <v>198615.58000000002</v>
      </c>
      <c r="L129" s="38">
        <f>L144</f>
        <v>92165.44</v>
      </c>
      <c r="M129" s="38"/>
      <c r="N129" s="78"/>
      <c r="O129" s="38">
        <f>O144+O138</f>
        <v>1027161.85</v>
      </c>
      <c r="P129" s="38">
        <f>P144+P138</f>
        <v>1027161.85</v>
      </c>
      <c r="Q129" s="517"/>
      <c r="R129" s="536"/>
    </row>
    <row r="130" spans="1:18" ht="17.25" customHeight="1">
      <c r="A130" s="754"/>
      <c r="B130" s="253"/>
      <c r="C130" s="222"/>
      <c r="D130" s="171" t="s">
        <v>47</v>
      </c>
      <c r="E130" s="43">
        <f>ROUND((E129/E128)*100,2)</f>
        <v>98.04</v>
      </c>
      <c r="F130" s="43">
        <f aca="true" t="shared" si="5" ref="F130:P130">ROUND((F129/F128)*100,2)</f>
        <v>98.23</v>
      </c>
      <c r="G130" s="43">
        <f t="shared" si="5"/>
        <v>98.21</v>
      </c>
      <c r="H130" s="43">
        <f t="shared" si="5"/>
        <v>98.16</v>
      </c>
      <c r="I130" s="43">
        <f t="shared" si="5"/>
        <v>98.5</v>
      </c>
      <c r="J130" s="43">
        <f t="shared" si="5"/>
        <v>96.99</v>
      </c>
      <c r="K130" s="43">
        <f t="shared" si="5"/>
        <v>99.41</v>
      </c>
      <c r="L130" s="43">
        <f t="shared" si="5"/>
        <v>99.81</v>
      </c>
      <c r="M130" s="43"/>
      <c r="N130" s="87"/>
      <c r="O130" s="43">
        <f t="shared" si="5"/>
        <v>94.24</v>
      </c>
      <c r="P130" s="43">
        <f t="shared" si="5"/>
        <v>94.24</v>
      </c>
      <c r="Q130" s="518"/>
      <c r="R130" s="537"/>
    </row>
    <row r="131" spans="1:18" ht="16.5" customHeight="1">
      <c r="A131" s="303"/>
      <c r="B131" s="262" t="s">
        <v>108</v>
      </c>
      <c r="C131" s="741" t="s">
        <v>109</v>
      </c>
      <c r="D131" s="281" t="s">
        <v>44</v>
      </c>
      <c r="E131" s="190">
        <f>IF((F131)&gt;0,(F131)," ")</f>
        <v>767606</v>
      </c>
      <c r="F131" s="190">
        <f>IF((G131+J131+K131+L131+N131)&gt;0,(G131+J131+K131+L131+N131)," ")</f>
        <v>767606</v>
      </c>
      <c r="G131" s="190">
        <f>IF((H131+I131)&gt;0,(H131+I131)," ")</f>
        <v>762978</v>
      </c>
      <c r="H131" s="192">
        <v>516654</v>
      </c>
      <c r="I131" s="192">
        <v>246324</v>
      </c>
      <c r="J131" s="427"/>
      <c r="K131" s="192">
        <v>4628</v>
      </c>
      <c r="L131" s="229"/>
      <c r="M131" s="229"/>
      <c r="N131" s="230"/>
      <c r="O131" s="190" t="s">
        <v>45</v>
      </c>
      <c r="P131" s="190" t="s">
        <v>45</v>
      </c>
      <c r="Q131" s="486"/>
      <c r="R131" s="532"/>
    </row>
    <row r="132" spans="1:18" ht="18" customHeight="1">
      <c r="A132" s="225"/>
      <c r="B132" s="238"/>
      <c r="C132" s="742"/>
      <c r="D132" s="198" t="s">
        <v>46</v>
      </c>
      <c r="E132" s="200">
        <f>F132</f>
        <v>761055.1599999999</v>
      </c>
      <c r="F132" s="200">
        <f>G132+K132</f>
        <v>761055.1599999999</v>
      </c>
      <c r="G132" s="200">
        <f>H132+I132</f>
        <v>757046.8999999999</v>
      </c>
      <c r="H132" s="201">
        <v>516466.97</v>
      </c>
      <c r="I132" s="201">
        <v>240579.93</v>
      </c>
      <c r="J132" s="431"/>
      <c r="K132" s="201">
        <v>4008.26</v>
      </c>
      <c r="L132" s="200"/>
      <c r="M132" s="200"/>
      <c r="N132" s="216"/>
      <c r="O132" s="200" t="s">
        <v>45</v>
      </c>
      <c r="P132" s="200" t="s">
        <v>45</v>
      </c>
      <c r="Q132" s="486"/>
      <c r="R132" s="532"/>
    </row>
    <row r="133" spans="1:18" ht="18" customHeight="1">
      <c r="A133" s="225"/>
      <c r="B133" s="238"/>
      <c r="C133" s="626"/>
      <c r="D133" s="198" t="s">
        <v>47</v>
      </c>
      <c r="E133" s="185">
        <f>ROUND((E132/E131)*100,2)</f>
        <v>99.15</v>
      </c>
      <c r="F133" s="185">
        <f>ROUND((F132/F131)*100,2)</f>
        <v>99.15</v>
      </c>
      <c r="G133" s="185">
        <f>ROUND((G132/G131)*100,2)</f>
        <v>99.22</v>
      </c>
      <c r="H133" s="185">
        <f>ROUND((H132/H131)*100,2)</f>
        <v>99.96</v>
      </c>
      <c r="I133" s="185">
        <f>ROUND((I132/I131)*100,2)</f>
        <v>97.67</v>
      </c>
      <c r="J133" s="434"/>
      <c r="K133" s="185">
        <f>ROUND((K132/K131)*100,2)</f>
        <v>86.61</v>
      </c>
      <c r="L133" s="185"/>
      <c r="M133" s="185"/>
      <c r="N133" s="218"/>
      <c r="O133" s="185" t="s">
        <v>45</v>
      </c>
      <c r="P133" s="185" t="s">
        <v>45</v>
      </c>
      <c r="Q133" s="486"/>
      <c r="R133" s="532"/>
    </row>
    <row r="134" spans="1:18" ht="15.75" customHeight="1">
      <c r="A134" s="225"/>
      <c r="B134" s="262" t="s">
        <v>110</v>
      </c>
      <c r="C134" s="741" t="s">
        <v>111</v>
      </c>
      <c r="D134" s="281" t="s">
        <v>44</v>
      </c>
      <c r="E134" s="212">
        <f>IF((F134+O134)&gt;0,(F134+O134)," ")</f>
        <v>2313037</v>
      </c>
      <c r="F134" s="212">
        <f>IF((G134+J134+K134+L134+N134)&gt;0,(G134+J134+K134+L134+N134)," ")</f>
        <v>2313037</v>
      </c>
      <c r="G134" s="212">
        <f>IF((H134+I134)&gt;0,(H134+I134)," ")</f>
        <v>2266963</v>
      </c>
      <c r="H134" s="240">
        <v>2036963</v>
      </c>
      <c r="I134" s="304">
        <v>230000</v>
      </c>
      <c r="J134" s="201"/>
      <c r="K134" s="304">
        <v>46074</v>
      </c>
      <c r="L134" s="200"/>
      <c r="M134" s="200"/>
      <c r="N134" s="204"/>
      <c r="O134" s="203"/>
      <c r="P134" s="203"/>
      <c r="Q134" s="485"/>
      <c r="R134" s="533"/>
    </row>
    <row r="135" spans="1:18" ht="15.75" customHeight="1">
      <c r="A135" s="225"/>
      <c r="B135" s="238"/>
      <c r="C135" s="742"/>
      <c r="D135" s="198" t="s">
        <v>46</v>
      </c>
      <c r="E135" s="200">
        <f>F135</f>
        <v>2284736.0100000002</v>
      </c>
      <c r="F135" s="200">
        <f>G135+K135</f>
        <v>2284736.0100000002</v>
      </c>
      <c r="G135" s="200">
        <f>H135+I135</f>
        <v>2238662.54</v>
      </c>
      <c r="H135" s="201">
        <v>2009445.46</v>
      </c>
      <c r="I135" s="244">
        <v>229217.08</v>
      </c>
      <c r="J135" s="431"/>
      <c r="K135" s="244">
        <v>46073.47</v>
      </c>
      <c r="L135" s="200"/>
      <c r="M135" s="200"/>
      <c r="N135" s="204"/>
      <c r="O135" s="203"/>
      <c r="P135" s="203"/>
      <c r="Q135" s="486"/>
      <c r="R135" s="532"/>
    </row>
    <row r="136" spans="1:18" ht="16.5" customHeight="1">
      <c r="A136" s="225"/>
      <c r="B136" s="305"/>
      <c r="C136" s="235"/>
      <c r="D136" s="207" t="s">
        <v>47</v>
      </c>
      <c r="E136" s="185">
        <f>ROUND((E135/E134)*100,2)</f>
        <v>98.78</v>
      </c>
      <c r="F136" s="185">
        <f>ROUND((F135/F134)*100,2)</f>
        <v>98.78</v>
      </c>
      <c r="G136" s="185">
        <f>ROUND((G135/G134)*100,2)</f>
        <v>98.75</v>
      </c>
      <c r="H136" s="185">
        <f>ROUND((H135/H134)*100,2)</f>
        <v>98.65</v>
      </c>
      <c r="I136" s="185">
        <f>ROUND((I135/I134)*100,2)</f>
        <v>99.66</v>
      </c>
      <c r="J136" s="434"/>
      <c r="K136" s="185">
        <v>99.99</v>
      </c>
      <c r="L136" s="185"/>
      <c r="M136" s="185"/>
      <c r="N136" s="210"/>
      <c r="O136" s="209"/>
      <c r="P136" s="209"/>
      <c r="Q136" s="487"/>
      <c r="R136" s="534"/>
    </row>
    <row r="137" spans="1:18" ht="17.25" customHeight="1">
      <c r="A137" s="225"/>
      <c r="B137" s="238" t="s">
        <v>112</v>
      </c>
      <c r="C137" s="741" t="s">
        <v>113</v>
      </c>
      <c r="D137" s="188" t="s">
        <v>44</v>
      </c>
      <c r="E137" s="212">
        <f>IF((F137+O137)&gt;0,(F137+O137)," ")</f>
        <v>6321694</v>
      </c>
      <c r="F137" s="212">
        <f>IF((G137+J137+K137)&gt;0,(G137+J137+K137)," ")</f>
        <v>5621694</v>
      </c>
      <c r="G137" s="212">
        <f>IF((H137+I137)&gt;0,(H137+I137)," ")</f>
        <v>5602652</v>
      </c>
      <c r="H137" s="240">
        <v>4682670</v>
      </c>
      <c r="I137" s="213">
        <v>919982</v>
      </c>
      <c r="J137" s="240"/>
      <c r="K137" s="304">
        <v>19042</v>
      </c>
      <c r="L137" s="212" t="s">
        <v>45</v>
      </c>
      <c r="M137" s="212"/>
      <c r="N137" s="204"/>
      <c r="O137" s="212">
        <f>P137</f>
        <v>700000</v>
      </c>
      <c r="P137" s="212">
        <v>700000</v>
      </c>
      <c r="Q137" s="486"/>
      <c r="R137" s="532"/>
    </row>
    <row r="138" spans="1:18" ht="16.5" customHeight="1">
      <c r="A138" s="225"/>
      <c r="B138" s="264"/>
      <c r="C138" s="743"/>
      <c r="D138" s="198" t="s">
        <v>46</v>
      </c>
      <c r="E138" s="200">
        <f>F138+O138</f>
        <v>6251280.79</v>
      </c>
      <c r="F138" s="200">
        <f>G138+K138</f>
        <v>5594421.55</v>
      </c>
      <c r="G138" s="200">
        <f>H138+I138</f>
        <v>5575893.25</v>
      </c>
      <c r="H138" s="201">
        <v>4673081.87</v>
      </c>
      <c r="I138" s="202">
        <v>902811.38</v>
      </c>
      <c r="J138" s="431"/>
      <c r="K138" s="244">
        <v>18528.3</v>
      </c>
      <c r="L138" s="200" t="s">
        <v>45</v>
      </c>
      <c r="M138" s="200"/>
      <c r="N138" s="204"/>
      <c r="O138" s="200">
        <f>P138</f>
        <v>656859.24</v>
      </c>
      <c r="P138" s="200">
        <v>656859.24</v>
      </c>
      <c r="Q138" s="486"/>
      <c r="R138" s="532"/>
    </row>
    <row r="139" spans="1:18" ht="17.25" customHeight="1">
      <c r="A139" s="225"/>
      <c r="B139" s="264"/>
      <c r="C139" s="626"/>
      <c r="D139" s="198" t="s">
        <v>47</v>
      </c>
      <c r="E139" s="200">
        <f>ROUND((E138/E137)*100,2)</f>
        <v>98.89</v>
      </c>
      <c r="F139" s="200">
        <f>ROUND((F138/F137)*100,2)</f>
        <v>99.51</v>
      </c>
      <c r="G139" s="200">
        <f>ROUND((G138/G137)*100,2)</f>
        <v>99.52</v>
      </c>
      <c r="H139" s="200">
        <f>ROUND((H138/H137)*100,2)</f>
        <v>99.8</v>
      </c>
      <c r="I139" s="200">
        <f>ROUND((I138/I137)*100,2)</f>
        <v>98.13</v>
      </c>
      <c r="J139" s="431"/>
      <c r="K139" s="200">
        <f>ROUND((K138/K137)*100,2)</f>
        <v>97.3</v>
      </c>
      <c r="L139" s="200" t="s">
        <v>45</v>
      </c>
      <c r="M139" s="200"/>
      <c r="N139" s="204"/>
      <c r="O139" s="200">
        <f>ROUND((O138/O137)*100,2)</f>
        <v>93.84</v>
      </c>
      <c r="P139" s="200">
        <f>ROUND((P138/P137)*100,2)</f>
        <v>93.84</v>
      </c>
      <c r="Q139" s="486"/>
      <c r="R139" s="532"/>
    </row>
    <row r="140" spans="1:18" ht="17.25" customHeight="1">
      <c r="A140" s="186"/>
      <c r="B140" s="211" t="s">
        <v>114</v>
      </c>
      <c r="C140" s="741" t="s">
        <v>115</v>
      </c>
      <c r="D140" s="281" t="s">
        <v>44</v>
      </c>
      <c r="E140" s="190">
        <f>IF((F140+O140)&gt;0,(F140+O140)," ")</f>
        <v>61229</v>
      </c>
      <c r="F140" s="190">
        <f>IF((G140+J140+K140+L140+N140)&gt;0,(G140+J140+K140+L140+N140)," ")</f>
        <v>61229</v>
      </c>
      <c r="G140" s="190">
        <f>IF((H140+I140)&gt;0,(H140+I140)," ")</f>
        <v>61129</v>
      </c>
      <c r="H140" s="192">
        <v>58249</v>
      </c>
      <c r="I140" s="193">
        <v>2880</v>
      </c>
      <c r="J140" s="425"/>
      <c r="K140" s="306">
        <v>100</v>
      </c>
      <c r="L140" s="229"/>
      <c r="M140" s="229"/>
      <c r="N140" s="197"/>
      <c r="O140" s="439"/>
      <c r="P140" s="439"/>
      <c r="Q140" s="485"/>
      <c r="R140" s="533"/>
    </row>
    <row r="141" spans="1:18" ht="18" customHeight="1">
      <c r="A141" s="186"/>
      <c r="B141" s="187"/>
      <c r="C141" s="742"/>
      <c r="D141" s="198" t="s">
        <v>46</v>
      </c>
      <c r="E141" s="200">
        <f>F141</f>
        <v>61228.09</v>
      </c>
      <c r="F141" s="200">
        <f>G141+K141</f>
        <v>61228.09</v>
      </c>
      <c r="G141" s="200">
        <f>H141+I141</f>
        <v>61128.09</v>
      </c>
      <c r="H141" s="201">
        <v>58248.09</v>
      </c>
      <c r="I141" s="202">
        <v>2880</v>
      </c>
      <c r="J141" s="431"/>
      <c r="K141" s="244">
        <v>100</v>
      </c>
      <c r="L141" s="200"/>
      <c r="M141" s="200"/>
      <c r="N141" s="204"/>
      <c r="O141" s="441"/>
      <c r="P141" s="441"/>
      <c r="Q141" s="486"/>
      <c r="R141" s="532"/>
    </row>
    <row r="142" spans="1:18" ht="17.25" customHeight="1">
      <c r="A142" s="186"/>
      <c r="B142" s="205"/>
      <c r="C142" s="235"/>
      <c r="D142" s="207" t="s">
        <v>47</v>
      </c>
      <c r="E142" s="185">
        <v>99.99</v>
      </c>
      <c r="F142" s="185">
        <v>99.99</v>
      </c>
      <c r="G142" s="185">
        <v>99.99</v>
      </c>
      <c r="H142" s="185">
        <v>99.99</v>
      </c>
      <c r="I142" s="185">
        <f>ROUND((I141/I140)*100,2)</f>
        <v>100</v>
      </c>
      <c r="J142" s="434"/>
      <c r="K142" s="185">
        <f>ROUND((K141/K140)*100,2)</f>
        <v>100</v>
      </c>
      <c r="L142" s="185"/>
      <c r="M142" s="185"/>
      <c r="N142" s="210"/>
      <c r="O142" s="443"/>
      <c r="P142" s="443"/>
      <c r="Q142" s="487"/>
      <c r="R142" s="534"/>
    </row>
    <row r="143" spans="1:18" ht="16.5" customHeight="1">
      <c r="A143" s="225"/>
      <c r="B143" s="238" t="s">
        <v>116</v>
      </c>
      <c r="C143" s="741" t="s">
        <v>117</v>
      </c>
      <c r="D143" s="188" t="s">
        <v>44</v>
      </c>
      <c r="E143" s="212">
        <f>IF((F143+O143)&gt;0,(F143+O143)," ")</f>
        <v>11783078</v>
      </c>
      <c r="F143" s="212">
        <f>IF((G143+J143+K143+L143+N143)&gt;0,(G143+J143+K143+L143+N143)," ")</f>
        <v>11393078</v>
      </c>
      <c r="G143" s="212">
        <f>IF((H143+I143)&gt;0,(H143+I143)," ")</f>
        <v>11155651</v>
      </c>
      <c r="H143" s="240">
        <v>9492042</v>
      </c>
      <c r="I143" s="213">
        <v>1663609</v>
      </c>
      <c r="J143" s="240">
        <v>16349</v>
      </c>
      <c r="K143" s="240">
        <v>128739</v>
      </c>
      <c r="L143" s="212">
        <v>92339</v>
      </c>
      <c r="M143" s="200"/>
      <c r="N143" s="204"/>
      <c r="O143" s="212">
        <f>P143</f>
        <v>390000</v>
      </c>
      <c r="P143" s="212">
        <v>390000</v>
      </c>
      <c r="Q143" s="486"/>
      <c r="R143" s="532"/>
    </row>
    <row r="144" spans="1:18" ht="17.25" customHeight="1">
      <c r="A144" s="225"/>
      <c r="B144" s="238"/>
      <c r="C144" s="743"/>
      <c r="D144" s="198" t="s">
        <v>46</v>
      </c>
      <c r="E144" s="200">
        <f>F144+O144</f>
        <v>11462854</v>
      </c>
      <c r="F144" s="200">
        <f>G144+J144+K144+L144</f>
        <v>11092551.39</v>
      </c>
      <c r="G144" s="200">
        <f>H144+I144</f>
        <v>10855914.120000001</v>
      </c>
      <c r="H144" s="201">
        <v>9197245.63</v>
      </c>
      <c r="I144" s="202">
        <v>1658668.49</v>
      </c>
      <c r="J144" s="201">
        <v>15766.28</v>
      </c>
      <c r="K144" s="201">
        <v>128705.55</v>
      </c>
      <c r="L144" s="200">
        <v>92165.44</v>
      </c>
      <c r="M144" s="200"/>
      <c r="N144" s="204"/>
      <c r="O144" s="200">
        <f>P144</f>
        <v>370302.61</v>
      </c>
      <c r="P144" s="200">
        <v>370302.61</v>
      </c>
      <c r="Q144" s="486"/>
      <c r="R144" s="532"/>
    </row>
    <row r="145" spans="1:18" ht="16.5" customHeight="1">
      <c r="A145" s="225"/>
      <c r="B145" s="238"/>
      <c r="C145" s="626"/>
      <c r="D145" s="198" t="s">
        <v>47</v>
      </c>
      <c r="E145" s="200">
        <f>ROUND((E144/E143)*100,2)</f>
        <v>97.28</v>
      </c>
      <c r="F145" s="185">
        <f aca="true" t="shared" si="6" ref="F145:L145">ROUND((F144/F143)*100,2)</f>
        <v>97.36</v>
      </c>
      <c r="G145" s="185">
        <f t="shared" si="6"/>
        <v>97.31</v>
      </c>
      <c r="H145" s="185">
        <f t="shared" si="6"/>
        <v>96.89</v>
      </c>
      <c r="I145" s="185">
        <f t="shared" si="6"/>
        <v>99.7</v>
      </c>
      <c r="J145" s="185">
        <f t="shared" si="6"/>
        <v>96.44</v>
      </c>
      <c r="K145" s="185">
        <f t="shared" si="6"/>
        <v>99.97</v>
      </c>
      <c r="L145" s="185">
        <f t="shared" si="6"/>
        <v>99.81</v>
      </c>
      <c r="M145" s="185"/>
      <c r="N145" s="210"/>
      <c r="O145" s="185">
        <f>ROUND((O144/O143)*100,2)</f>
        <v>94.95</v>
      </c>
      <c r="P145" s="185">
        <f>ROUND((P144/P143)*100,2)</f>
        <v>94.95</v>
      </c>
      <c r="Q145" s="486"/>
      <c r="R145" s="532"/>
    </row>
    <row r="146" spans="1:18" ht="16.5" customHeight="1">
      <c r="A146" s="241"/>
      <c r="B146" s="226" t="s">
        <v>118</v>
      </c>
      <c r="C146" s="741" t="s">
        <v>119</v>
      </c>
      <c r="D146" s="281" t="s">
        <v>44</v>
      </c>
      <c r="E146" s="190">
        <f>IF((F146+O146)&gt;0,(F146+O146)," ")</f>
        <v>456131</v>
      </c>
      <c r="F146" s="212">
        <f>IF((G146+J146+K146+L146+N146)&gt;0,(G146+J146+K146+L146+N146)," ")</f>
        <v>456131</v>
      </c>
      <c r="G146" s="212">
        <f>IF((H146+I146)&gt;0,(H146+I146)," ")</f>
        <v>455531</v>
      </c>
      <c r="H146" s="240">
        <v>436121</v>
      </c>
      <c r="I146" s="213">
        <v>19410</v>
      </c>
      <c r="J146" s="240"/>
      <c r="K146" s="304">
        <v>600</v>
      </c>
      <c r="L146" s="200"/>
      <c r="M146" s="200"/>
      <c r="N146" s="204"/>
      <c r="O146" s="203"/>
      <c r="P146" s="203"/>
      <c r="Q146" s="485"/>
      <c r="R146" s="533"/>
    </row>
    <row r="147" spans="1:18" ht="16.5" customHeight="1">
      <c r="A147" s="241"/>
      <c r="B147" s="231"/>
      <c r="C147" s="742"/>
      <c r="D147" s="198" t="s">
        <v>46</v>
      </c>
      <c r="E147" s="200">
        <f>F147</f>
        <v>456130.55</v>
      </c>
      <c r="F147" s="200">
        <f>G147+K147</f>
        <v>456130.55</v>
      </c>
      <c r="G147" s="200">
        <f>H147+I147</f>
        <v>455530.55</v>
      </c>
      <c r="H147" s="201">
        <v>436120.55</v>
      </c>
      <c r="I147" s="202">
        <v>19410</v>
      </c>
      <c r="J147" s="431"/>
      <c r="K147" s="244">
        <v>600</v>
      </c>
      <c r="L147" s="200"/>
      <c r="M147" s="200"/>
      <c r="N147" s="204"/>
      <c r="O147" s="203"/>
      <c r="P147" s="203"/>
      <c r="Q147" s="486"/>
      <c r="R147" s="532"/>
    </row>
    <row r="148" spans="1:18" ht="17.25" customHeight="1">
      <c r="A148" s="241"/>
      <c r="B148" s="234"/>
      <c r="C148" s="235"/>
      <c r="D148" s="207" t="s">
        <v>47</v>
      </c>
      <c r="E148" s="185">
        <f>ROUND((E147/E146)*100,2)</f>
        <v>100</v>
      </c>
      <c r="F148" s="185">
        <f>ROUND((F147/F146)*100,2)</f>
        <v>100</v>
      </c>
      <c r="G148" s="185">
        <f>ROUND((G147/G146)*100,2)</f>
        <v>100</v>
      </c>
      <c r="H148" s="185">
        <f>ROUND((H147/H146)*100,2)</f>
        <v>100</v>
      </c>
      <c r="I148" s="185">
        <f>ROUND((I147/I146)*100,2)</f>
        <v>100</v>
      </c>
      <c r="J148" s="434"/>
      <c r="K148" s="185">
        <f>ROUND((K147/K146)*100,2)</f>
        <v>100</v>
      </c>
      <c r="L148" s="200"/>
      <c r="M148" s="200"/>
      <c r="N148" s="204"/>
      <c r="O148" s="203"/>
      <c r="P148" s="203"/>
      <c r="Q148" s="487"/>
      <c r="R148" s="534"/>
    </row>
    <row r="149" spans="1:18" ht="16.5" customHeight="1">
      <c r="A149" s="241"/>
      <c r="B149" s="238" t="s">
        <v>120</v>
      </c>
      <c r="C149" s="741" t="s">
        <v>121</v>
      </c>
      <c r="D149" s="188" t="s">
        <v>44</v>
      </c>
      <c r="E149" s="212">
        <f>IF((F149+O149)&gt;0,(F149+O149)," ")</f>
        <v>529665</v>
      </c>
      <c r="F149" s="212">
        <f>IF((G149+J149+K149+L149+N149)&gt;0,(G149+J149+K149+L149+N149)," ")</f>
        <v>529665</v>
      </c>
      <c r="G149" s="212">
        <f>IF((H149+I149)&gt;0,(H149+I149)," ")</f>
        <v>529051</v>
      </c>
      <c r="H149" s="240">
        <v>461492</v>
      </c>
      <c r="I149" s="213">
        <v>67559</v>
      </c>
      <c r="J149" s="447"/>
      <c r="K149" s="192">
        <v>614</v>
      </c>
      <c r="L149" s="229"/>
      <c r="M149" s="229"/>
      <c r="N149" s="197"/>
      <c r="O149" s="196"/>
      <c r="P149" s="196"/>
      <c r="Q149" s="485"/>
      <c r="R149" s="539"/>
    </row>
    <row r="150" spans="1:18" ht="17.25" customHeight="1">
      <c r="A150" s="241"/>
      <c r="B150" s="238"/>
      <c r="C150" s="742"/>
      <c r="D150" s="198" t="s">
        <v>46</v>
      </c>
      <c r="E150" s="200">
        <f>F150</f>
        <v>529616.2999999999</v>
      </c>
      <c r="F150" s="200">
        <f>G150+K150</f>
        <v>529616.2999999999</v>
      </c>
      <c r="G150" s="200">
        <f>H150+I150</f>
        <v>529016.2999999999</v>
      </c>
      <c r="H150" s="201">
        <v>461491.72</v>
      </c>
      <c r="I150" s="202">
        <v>67524.58</v>
      </c>
      <c r="J150" s="431"/>
      <c r="K150" s="201">
        <v>600</v>
      </c>
      <c r="L150" s="200"/>
      <c r="M150" s="200"/>
      <c r="N150" s="204"/>
      <c r="O150" s="203"/>
      <c r="P150" s="203"/>
      <c r="Q150" s="486"/>
      <c r="R150" s="540"/>
    </row>
    <row r="151" spans="1:18" ht="17.25" customHeight="1">
      <c r="A151" s="241"/>
      <c r="B151" s="238"/>
      <c r="C151" s="736"/>
      <c r="D151" s="198" t="s">
        <v>47</v>
      </c>
      <c r="E151" s="200">
        <f>ROUND((E150/E149)*100,2)</f>
        <v>99.99</v>
      </c>
      <c r="F151" s="185">
        <f>ROUND((F150/F149)*100,2)</f>
        <v>99.99</v>
      </c>
      <c r="G151" s="185">
        <f>ROUND((G150/G149)*100,2)</f>
        <v>99.99</v>
      </c>
      <c r="H151" s="185">
        <f>ROUND((H150/H149)*100,2)</f>
        <v>100</v>
      </c>
      <c r="I151" s="185">
        <f>ROUND((I150/I149)*100,2)</f>
        <v>99.95</v>
      </c>
      <c r="J151" s="431"/>
      <c r="K151" s="185">
        <f>ROUND((K150/K149)*100,2)</f>
        <v>97.72</v>
      </c>
      <c r="L151" s="185"/>
      <c r="M151" s="185"/>
      <c r="N151" s="210"/>
      <c r="O151" s="209"/>
      <c r="P151" s="209"/>
      <c r="Q151" s="486"/>
      <c r="R151" s="541"/>
    </row>
    <row r="152" spans="1:18" ht="18" customHeight="1">
      <c r="A152" s="241"/>
      <c r="B152" s="226" t="s">
        <v>122</v>
      </c>
      <c r="C152" s="741" t="s">
        <v>123</v>
      </c>
      <c r="D152" s="281" t="s">
        <v>44</v>
      </c>
      <c r="E152" s="190">
        <f>IF((F152+O152)&gt;0,(F152+O152)," ")</f>
        <v>395120</v>
      </c>
      <c r="F152" s="212">
        <f>IF((G152+J152+K152+L152+N152)&gt;0,(G152+J152+K152+L152+N152)," ")</f>
        <v>395120</v>
      </c>
      <c r="G152" s="212">
        <f>IF((H152+I152)&gt;0,(H152+I152)," ")</f>
        <v>395120</v>
      </c>
      <c r="H152" s="240">
        <v>395120</v>
      </c>
      <c r="I152" s="432"/>
      <c r="J152" s="462"/>
      <c r="K152" s="470"/>
      <c r="L152" s="203"/>
      <c r="M152" s="203"/>
      <c r="N152" s="204"/>
      <c r="O152" s="203"/>
      <c r="P152" s="203"/>
      <c r="Q152" s="485"/>
      <c r="R152" s="533"/>
    </row>
    <row r="153" spans="1:18" ht="16.5" customHeight="1">
      <c r="A153" s="241"/>
      <c r="B153" s="231"/>
      <c r="C153" s="742"/>
      <c r="D153" s="198" t="s">
        <v>46</v>
      </c>
      <c r="E153" s="200">
        <f>F153</f>
        <v>395119.55</v>
      </c>
      <c r="F153" s="200">
        <f>G153</f>
        <v>395119.55</v>
      </c>
      <c r="G153" s="200">
        <f>H153</f>
        <v>395119.55</v>
      </c>
      <c r="H153" s="201">
        <v>395119.55</v>
      </c>
      <c r="I153" s="432"/>
      <c r="J153" s="464"/>
      <c r="K153" s="470"/>
      <c r="L153" s="203"/>
      <c r="M153" s="203"/>
      <c r="N153" s="204"/>
      <c r="O153" s="203"/>
      <c r="P153" s="203"/>
      <c r="Q153" s="486"/>
      <c r="R153" s="532"/>
    </row>
    <row r="154" spans="1:18" ht="18" customHeight="1">
      <c r="A154" s="241"/>
      <c r="B154" s="234"/>
      <c r="C154" s="235"/>
      <c r="D154" s="207" t="s">
        <v>47</v>
      </c>
      <c r="E154" s="185">
        <v>99.99</v>
      </c>
      <c r="F154" s="185">
        <v>99.99</v>
      </c>
      <c r="G154" s="185">
        <v>99.99</v>
      </c>
      <c r="H154" s="185">
        <v>99.99</v>
      </c>
      <c r="I154" s="435"/>
      <c r="J154" s="465"/>
      <c r="K154" s="470"/>
      <c r="L154" s="203"/>
      <c r="M154" s="203"/>
      <c r="N154" s="204"/>
      <c r="O154" s="203"/>
      <c r="P154" s="203"/>
      <c r="Q154" s="487"/>
      <c r="R154" s="534"/>
    </row>
    <row r="155" spans="1:18" ht="18" customHeight="1">
      <c r="A155" s="241"/>
      <c r="B155" s="238" t="s">
        <v>124</v>
      </c>
      <c r="C155" s="741" t="s">
        <v>125</v>
      </c>
      <c r="D155" s="188" t="s">
        <v>44</v>
      </c>
      <c r="E155" s="212">
        <f>IF((F155+O155)&gt;0,(F155+O155)," ")</f>
        <v>114954</v>
      </c>
      <c r="F155" s="212">
        <f>IF((G155+J155+K155+L155+N155)&gt;0,(G155+J155+K155+L155+N155)," ")</f>
        <v>114954</v>
      </c>
      <c r="G155" s="212">
        <f>IF((I155)&gt;0,(I155)," ")</f>
        <v>114954</v>
      </c>
      <c r="H155" s="240" t="s">
        <v>45</v>
      </c>
      <c r="I155" s="213">
        <v>114954</v>
      </c>
      <c r="J155" s="464"/>
      <c r="K155" s="462"/>
      <c r="L155" s="196"/>
      <c r="M155" s="196"/>
      <c r="N155" s="197"/>
      <c r="O155" s="196"/>
      <c r="P155" s="196"/>
      <c r="Q155" s="485"/>
      <c r="R155" s="533"/>
    </row>
    <row r="156" spans="1:18" ht="15.75" customHeight="1">
      <c r="A156" s="241"/>
      <c r="B156" s="238"/>
      <c r="C156" s="743"/>
      <c r="D156" s="198" t="s">
        <v>46</v>
      </c>
      <c r="E156" s="200">
        <f>F156</f>
        <v>95439.53</v>
      </c>
      <c r="F156" s="200">
        <f>G156</f>
        <v>95439.53</v>
      </c>
      <c r="G156" s="200">
        <f>I156</f>
        <v>95439.53</v>
      </c>
      <c r="H156" s="201" t="s">
        <v>45</v>
      </c>
      <c r="I156" s="202">
        <v>95439.53</v>
      </c>
      <c r="J156" s="464"/>
      <c r="K156" s="464"/>
      <c r="L156" s="203"/>
      <c r="M156" s="203"/>
      <c r="N156" s="204"/>
      <c r="O156" s="203"/>
      <c r="P156" s="203"/>
      <c r="Q156" s="486"/>
      <c r="R156" s="532"/>
    </row>
    <row r="157" spans="1:18" ht="15.75" customHeight="1">
      <c r="A157" s="241"/>
      <c r="B157" s="238"/>
      <c r="C157" s="626"/>
      <c r="D157" s="198" t="s">
        <v>47</v>
      </c>
      <c r="E157" s="200">
        <f>ROUND((E156/E155)*100,2)</f>
        <v>83.02</v>
      </c>
      <c r="F157" s="200">
        <f>ROUND((F156/F155)*100,2)</f>
        <v>83.02</v>
      </c>
      <c r="G157" s="200">
        <f>ROUND((G156/G155)*100,2)</f>
        <v>83.02</v>
      </c>
      <c r="H157" s="200" t="s">
        <v>45</v>
      </c>
      <c r="I157" s="200">
        <f>ROUND((I156/I155)*100,2)</f>
        <v>83.02</v>
      </c>
      <c r="J157" s="464"/>
      <c r="K157" s="465"/>
      <c r="L157" s="209"/>
      <c r="M157" s="209"/>
      <c r="N157" s="210"/>
      <c r="O157" s="209"/>
      <c r="P157" s="209"/>
      <c r="Q157" s="486"/>
      <c r="R157" s="532"/>
    </row>
    <row r="158" spans="1:18" ht="18" customHeight="1">
      <c r="A158" s="241"/>
      <c r="B158" s="226" t="s">
        <v>126</v>
      </c>
      <c r="C158" s="741" t="s">
        <v>127</v>
      </c>
      <c r="D158" s="281" t="s">
        <v>44</v>
      </c>
      <c r="E158" s="190">
        <f>IF((F158+O158)&gt;0,(F158+O158)," ")</f>
        <v>270702</v>
      </c>
      <c r="F158" s="190">
        <f>IF((G158+J158+K158+L158+N158)&gt;0,(G158+J158+K158+L158+N158)," ")</f>
        <v>270702</v>
      </c>
      <c r="G158" s="190">
        <f>IF((H158+I158)&gt;0,(H158+I158)," ")</f>
        <v>270702</v>
      </c>
      <c r="H158" s="192">
        <v>92742</v>
      </c>
      <c r="I158" s="193">
        <v>177960</v>
      </c>
      <c r="J158" s="462"/>
      <c r="K158" s="470"/>
      <c r="L158" s="203"/>
      <c r="M158" s="203"/>
      <c r="N158" s="204"/>
      <c r="O158" s="203"/>
      <c r="P158" s="203"/>
      <c r="Q158" s="485"/>
      <c r="R158" s="533"/>
    </row>
    <row r="159" spans="1:18" ht="16.5" customHeight="1">
      <c r="A159" s="241"/>
      <c r="B159" s="231"/>
      <c r="C159" s="742"/>
      <c r="D159" s="198" t="s">
        <v>46</v>
      </c>
      <c r="E159" s="200">
        <f>F159</f>
        <v>264424.14</v>
      </c>
      <c r="F159" s="200">
        <f>G159</f>
        <v>264424.14</v>
      </c>
      <c r="G159" s="200">
        <f>H159+I159</f>
        <v>264424.14</v>
      </c>
      <c r="H159" s="201">
        <v>92741.94</v>
      </c>
      <c r="I159" s="202">
        <v>171682.2</v>
      </c>
      <c r="J159" s="464"/>
      <c r="K159" s="470"/>
      <c r="L159" s="203"/>
      <c r="M159" s="203"/>
      <c r="N159" s="204"/>
      <c r="O159" s="203"/>
      <c r="P159" s="203"/>
      <c r="Q159" s="486"/>
      <c r="R159" s="532"/>
    </row>
    <row r="160" spans="1:18" ht="17.25" customHeight="1">
      <c r="A160" s="241"/>
      <c r="B160" s="234"/>
      <c r="C160" s="235"/>
      <c r="D160" s="207" t="s">
        <v>47</v>
      </c>
      <c r="E160" s="185">
        <f>ROUND((E159/E158)*100,2)</f>
        <v>97.68</v>
      </c>
      <c r="F160" s="185">
        <f>ROUND((F159/F158)*100,2)</f>
        <v>97.68</v>
      </c>
      <c r="G160" s="185">
        <f>ROUND((G159/G158)*100,2)</f>
        <v>97.68</v>
      </c>
      <c r="H160" s="185">
        <f>ROUND((H159/H158)*100,2)</f>
        <v>100</v>
      </c>
      <c r="I160" s="185">
        <f>ROUND((I159/I158)*100,2)</f>
        <v>96.47</v>
      </c>
      <c r="J160" s="465"/>
      <c r="K160" s="470"/>
      <c r="L160" s="203"/>
      <c r="M160" s="203"/>
      <c r="N160" s="204"/>
      <c r="O160" s="203"/>
      <c r="P160" s="203"/>
      <c r="Q160" s="487"/>
      <c r="R160" s="534"/>
    </row>
    <row r="161" spans="1:18" ht="18" customHeight="1">
      <c r="A161" s="241"/>
      <c r="B161" s="238" t="s">
        <v>128</v>
      </c>
      <c r="C161" s="741" t="s">
        <v>62</v>
      </c>
      <c r="D161" s="188" t="s">
        <v>44</v>
      </c>
      <c r="E161" s="212">
        <f>IF((F161+O161)&gt;0,(F161+O161)," ")</f>
        <v>199466</v>
      </c>
      <c r="F161" s="212">
        <f>IF((G161+J161+K161+L161+N161)&gt;0,(G161+J161+K161+L161+N161)," ")</f>
        <v>199466</v>
      </c>
      <c r="G161" s="212">
        <f>IF((H161+I161)&gt;0,(H161+I161)," ")</f>
        <v>196466</v>
      </c>
      <c r="H161" s="240">
        <v>8691</v>
      </c>
      <c r="I161" s="213">
        <v>187775</v>
      </c>
      <c r="J161" s="240">
        <v>3000</v>
      </c>
      <c r="K161" s="462"/>
      <c r="L161" s="196"/>
      <c r="M161" s="196"/>
      <c r="N161" s="197"/>
      <c r="O161" s="196"/>
      <c r="P161" s="196"/>
      <c r="Q161" s="486"/>
      <c r="R161" s="532"/>
    </row>
    <row r="162" spans="1:18" ht="17.25" customHeight="1">
      <c r="A162" s="241"/>
      <c r="B162" s="264"/>
      <c r="C162" s="743"/>
      <c r="D162" s="198" t="s">
        <v>46</v>
      </c>
      <c r="E162" s="200">
        <f>F162</f>
        <v>196285</v>
      </c>
      <c r="F162" s="200">
        <f>G162+J162</f>
        <v>196285</v>
      </c>
      <c r="G162" s="200">
        <f>H162+I162</f>
        <v>193285</v>
      </c>
      <c r="H162" s="201">
        <v>5510</v>
      </c>
      <c r="I162" s="202">
        <v>187775</v>
      </c>
      <c r="J162" s="201">
        <v>3000</v>
      </c>
      <c r="K162" s="464"/>
      <c r="L162" s="203"/>
      <c r="M162" s="203"/>
      <c r="N162" s="204"/>
      <c r="O162" s="203"/>
      <c r="P162" s="203"/>
      <c r="Q162" s="486"/>
      <c r="R162" s="532"/>
    </row>
    <row r="163" spans="1:18" ht="17.25" customHeight="1">
      <c r="A163" s="246"/>
      <c r="B163" s="267"/>
      <c r="C163" s="235"/>
      <c r="D163" s="207" t="s">
        <v>47</v>
      </c>
      <c r="E163" s="185">
        <f aca="true" t="shared" si="7" ref="E163:J163">ROUND((E162/E161)*100,2)</f>
        <v>98.41</v>
      </c>
      <c r="F163" s="185">
        <f t="shared" si="7"/>
        <v>98.41</v>
      </c>
      <c r="G163" s="185">
        <f t="shared" si="7"/>
        <v>98.38</v>
      </c>
      <c r="H163" s="185">
        <f t="shared" si="7"/>
        <v>63.4</v>
      </c>
      <c r="I163" s="185">
        <f t="shared" si="7"/>
        <v>100</v>
      </c>
      <c r="J163" s="185">
        <f t="shared" si="7"/>
        <v>100</v>
      </c>
      <c r="K163" s="465"/>
      <c r="L163" s="209"/>
      <c r="M163" s="209"/>
      <c r="N163" s="210"/>
      <c r="O163" s="209"/>
      <c r="P163" s="209"/>
      <c r="Q163" s="487"/>
      <c r="R163" s="534"/>
    </row>
    <row r="164" spans="1:18" ht="17.25" customHeight="1">
      <c r="A164" s="752">
        <v>851</v>
      </c>
      <c r="B164" s="70"/>
      <c r="C164" s="760" t="s">
        <v>129</v>
      </c>
      <c r="D164" s="307" t="s">
        <v>44</v>
      </c>
      <c r="E164" s="74">
        <f>IF((F164+O164)&gt;0,(F164+O164)," ")</f>
        <v>3359613</v>
      </c>
      <c r="F164" s="74">
        <f>IF((G164+J164+K164+L164+N164)&gt;0,(G164+J164+K164+L164+N164)," ")</f>
        <v>2859613</v>
      </c>
      <c r="G164" s="308">
        <f>IF((H164+I164)&gt;0,(H164+I164)," ")</f>
        <v>2853613</v>
      </c>
      <c r="H164" s="74">
        <f>H180+H173</f>
        <v>12840</v>
      </c>
      <c r="I164" s="74">
        <f>I170+I180+I176+I173</f>
        <v>2840773</v>
      </c>
      <c r="J164" s="74">
        <f>J180</f>
        <v>6000</v>
      </c>
      <c r="K164" s="402"/>
      <c r="L164" s="77"/>
      <c r="M164" s="77"/>
      <c r="N164" s="170"/>
      <c r="O164" s="74">
        <f>P164</f>
        <v>500000</v>
      </c>
      <c r="P164" s="74">
        <f>P167</f>
        <v>500000</v>
      </c>
      <c r="Q164" s="522"/>
      <c r="R164" s="538"/>
    </row>
    <row r="165" spans="1:18" ht="18" customHeight="1">
      <c r="A165" s="753"/>
      <c r="B165" s="70"/>
      <c r="C165" s="761"/>
      <c r="D165" s="72" t="s">
        <v>46</v>
      </c>
      <c r="E165" s="38">
        <f>E168+E171+E177+E181+E174</f>
        <v>3351898.9799999995</v>
      </c>
      <c r="F165" s="38">
        <f>F171+F177+F181+F174</f>
        <v>2851898.9799999995</v>
      </c>
      <c r="G165" s="553">
        <f>G171+G177+G181+G174</f>
        <v>2846253.9799999995</v>
      </c>
      <c r="H165" s="38">
        <f>H181+H174</f>
        <v>12840</v>
      </c>
      <c r="I165" s="38">
        <f>I171+I181+I177+I174</f>
        <v>2833413.9799999995</v>
      </c>
      <c r="J165" s="38">
        <f>J181</f>
        <v>5645</v>
      </c>
      <c r="K165" s="402"/>
      <c r="L165" s="77"/>
      <c r="M165" s="77"/>
      <c r="N165" s="170"/>
      <c r="O165" s="38">
        <f>P165</f>
        <v>500000</v>
      </c>
      <c r="P165" s="38">
        <f>P168</f>
        <v>500000</v>
      </c>
      <c r="Q165" s="523"/>
      <c r="R165" s="531"/>
    </row>
    <row r="166" spans="1:18" ht="18" customHeight="1">
      <c r="A166" s="754"/>
      <c r="B166" s="80"/>
      <c r="C166" s="309"/>
      <c r="D166" s="146" t="s">
        <v>47</v>
      </c>
      <c r="E166" s="43">
        <f aca="true" t="shared" si="8" ref="E166:J166">ROUND((E165/E164)*100,2)</f>
        <v>99.77</v>
      </c>
      <c r="F166" s="43">
        <f t="shared" si="8"/>
        <v>99.73</v>
      </c>
      <c r="G166" s="43">
        <f t="shared" si="8"/>
        <v>99.74</v>
      </c>
      <c r="H166" s="43">
        <f t="shared" si="8"/>
        <v>100</v>
      </c>
      <c r="I166" s="43">
        <f t="shared" si="8"/>
        <v>99.74</v>
      </c>
      <c r="J166" s="43">
        <f t="shared" si="8"/>
        <v>94.08</v>
      </c>
      <c r="K166" s="402"/>
      <c r="L166" s="77"/>
      <c r="M166" s="86"/>
      <c r="N166" s="170"/>
      <c r="O166" s="43">
        <f>ROUND((O165/O164)*100,2)</f>
        <v>100</v>
      </c>
      <c r="P166" s="43">
        <f>ROUND((P165/P164)*100,2)</f>
        <v>100</v>
      </c>
      <c r="Q166" s="524"/>
      <c r="R166" s="542"/>
    </row>
    <row r="167" spans="1:18" ht="20.25" customHeight="1">
      <c r="A167" s="258"/>
      <c r="B167" s="89" t="s">
        <v>130</v>
      </c>
      <c r="C167" s="764" t="s">
        <v>131</v>
      </c>
      <c r="D167" s="91" t="s">
        <v>44</v>
      </c>
      <c r="E167" s="149">
        <f>P167</f>
        <v>500000</v>
      </c>
      <c r="F167" s="404"/>
      <c r="G167" s="415"/>
      <c r="H167" s="404"/>
      <c r="I167" s="404"/>
      <c r="J167" s="404"/>
      <c r="K167" s="407"/>
      <c r="L167" s="151"/>
      <c r="M167" s="151"/>
      <c r="N167" s="151"/>
      <c r="O167" s="149">
        <f>P167</f>
        <v>500000</v>
      </c>
      <c r="P167" s="149">
        <v>500000</v>
      </c>
      <c r="Q167" s="500"/>
      <c r="R167" s="540"/>
    </row>
    <row r="168" spans="1:18" ht="15" customHeight="1">
      <c r="A168" s="258"/>
      <c r="B168" s="99"/>
      <c r="C168" s="745"/>
      <c r="D168" s="101" t="s">
        <v>46</v>
      </c>
      <c r="E168" s="154">
        <f>O168</f>
        <v>500000</v>
      </c>
      <c r="F168" s="408"/>
      <c r="G168" s="397"/>
      <c r="H168" s="408"/>
      <c r="I168" s="408"/>
      <c r="J168" s="408"/>
      <c r="K168" s="410"/>
      <c r="L168" s="157"/>
      <c r="M168" s="157"/>
      <c r="N168" s="157"/>
      <c r="O168" s="154">
        <f>P168</f>
        <v>500000</v>
      </c>
      <c r="P168" s="154">
        <v>500000</v>
      </c>
      <c r="Q168" s="501"/>
      <c r="R168" s="540"/>
    </row>
    <row r="169" spans="1:18" ht="16.5" customHeight="1">
      <c r="A169" s="258"/>
      <c r="B169" s="108"/>
      <c r="C169" s="159"/>
      <c r="D169" s="110" t="s">
        <v>47</v>
      </c>
      <c r="E169" s="160">
        <f>ROUND((E168/E167)*100,2)</f>
        <v>100</v>
      </c>
      <c r="F169" s="412"/>
      <c r="G169" s="471"/>
      <c r="H169" s="412"/>
      <c r="I169" s="412"/>
      <c r="J169" s="408"/>
      <c r="K169" s="410"/>
      <c r="L169" s="157"/>
      <c r="M169" s="157"/>
      <c r="N169" s="157"/>
      <c r="O169" s="154">
        <f>ROUND((O168/O167)*100,2)</f>
        <v>100</v>
      </c>
      <c r="P169" s="154">
        <f>ROUND((P168/P167)*100,2)</f>
        <v>100</v>
      </c>
      <c r="Q169" s="501"/>
      <c r="R169" s="540"/>
    </row>
    <row r="170" spans="1:18" ht="16.5" customHeight="1">
      <c r="A170" s="225"/>
      <c r="B170" s="211" t="s">
        <v>132</v>
      </c>
      <c r="C170" s="741" t="s">
        <v>133</v>
      </c>
      <c r="D170" s="281" t="s">
        <v>44</v>
      </c>
      <c r="E170" s="190">
        <f>IF((F170+O170)&gt;0,(F170+O170)," ")</f>
        <v>7000</v>
      </c>
      <c r="F170" s="190">
        <f>IF((G170+J170+K170+L170+N170)&gt;0,(G170+J170+K170+L170+N170)," ")</f>
        <v>7000</v>
      </c>
      <c r="G170" s="190">
        <f>IF((H170+I170)&gt;0,(H170+I170)," ")</f>
        <v>7000</v>
      </c>
      <c r="H170" s="263"/>
      <c r="I170" s="192">
        <v>7000</v>
      </c>
      <c r="J170" s="427"/>
      <c r="K170" s="462"/>
      <c r="L170" s="196"/>
      <c r="M170" s="196"/>
      <c r="N170" s="196"/>
      <c r="O170" s="196"/>
      <c r="P170" s="196"/>
      <c r="Q170" s="500"/>
      <c r="R170" s="539"/>
    </row>
    <row r="171" spans="1:18" ht="16.5" customHeight="1">
      <c r="A171" s="225"/>
      <c r="B171" s="187"/>
      <c r="C171" s="742"/>
      <c r="D171" s="198" t="s">
        <v>46</v>
      </c>
      <c r="E171" s="200">
        <f>F171</f>
        <v>6998.91</v>
      </c>
      <c r="F171" s="200">
        <f>G171</f>
        <v>6998.91</v>
      </c>
      <c r="G171" s="200">
        <f>I171</f>
        <v>6998.91</v>
      </c>
      <c r="H171" s="265"/>
      <c r="I171" s="201">
        <v>6998.91</v>
      </c>
      <c r="J171" s="431"/>
      <c r="K171" s="464"/>
      <c r="L171" s="203"/>
      <c r="M171" s="203"/>
      <c r="N171" s="203"/>
      <c r="O171" s="203"/>
      <c r="P171" s="203"/>
      <c r="Q171" s="501"/>
      <c r="R171" s="540"/>
    </row>
    <row r="172" spans="1:18" ht="18.75" customHeight="1">
      <c r="A172" s="225"/>
      <c r="B172" s="205"/>
      <c r="C172" s="235"/>
      <c r="D172" s="207" t="s">
        <v>47</v>
      </c>
      <c r="E172" s="185">
        <f>ROUND((E171/E170)*100,2)</f>
        <v>99.98</v>
      </c>
      <c r="F172" s="185">
        <f>ROUND((F171/F170)*100,2)</f>
        <v>99.98</v>
      </c>
      <c r="G172" s="185">
        <f>ROUND((G171/G170)*100,2)</f>
        <v>99.98</v>
      </c>
      <c r="H172" s="310"/>
      <c r="I172" s="185">
        <f>ROUND((I171/I170)*100,2)</f>
        <v>99.98</v>
      </c>
      <c r="J172" s="434"/>
      <c r="K172" s="465"/>
      <c r="L172" s="209"/>
      <c r="M172" s="209"/>
      <c r="N172" s="209"/>
      <c r="O172" s="209"/>
      <c r="P172" s="209"/>
      <c r="Q172" s="502"/>
      <c r="R172" s="541"/>
    </row>
    <row r="173" spans="1:18" ht="17.25" customHeight="1">
      <c r="A173" s="225"/>
      <c r="B173" s="211" t="s">
        <v>205</v>
      </c>
      <c r="C173" s="626" t="s">
        <v>206</v>
      </c>
      <c r="D173" s="511" t="s">
        <v>44</v>
      </c>
      <c r="E173" s="190">
        <f>F173</f>
        <v>16585</v>
      </c>
      <c r="F173" s="191">
        <f>G173</f>
        <v>16585</v>
      </c>
      <c r="G173" s="190">
        <f>H173+I173</f>
        <v>16585</v>
      </c>
      <c r="H173" s="306">
        <v>10840</v>
      </c>
      <c r="I173" s="190">
        <v>5745</v>
      </c>
      <c r="J173" s="453"/>
      <c r="K173" s="464"/>
      <c r="L173" s="203"/>
      <c r="M173" s="204"/>
      <c r="N173" s="203"/>
      <c r="O173" s="204"/>
      <c r="P173" s="203"/>
      <c r="Q173" s="501"/>
      <c r="R173" s="540"/>
    </row>
    <row r="174" spans="1:18" ht="17.25" customHeight="1">
      <c r="A174" s="225"/>
      <c r="B174" s="187" t="s">
        <v>45</v>
      </c>
      <c r="C174" s="626"/>
      <c r="D174" s="351" t="s">
        <v>46</v>
      </c>
      <c r="E174" s="200">
        <f>F174</f>
        <v>16545.8</v>
      </c>
      <c r="F174" s="199">
        <f>G174</f>
        <v>16545.8</v>
      </c>
      <c r="G174" s="200">
        <f>H174+I174</f>
        <v>16545.8</v>
      </c>
      <c r="H174" s="244">
        <v>10840</v>
      </c>
      <c r="I174" s="200">
        <v>5705.8</v>
      </c>
      <c r="J174" s="453"/>
      <c r="K174" s="464"/>
      <c r="L174" s="203"/>
      <c r="M174" s="204"/>
      <c r="N174" s="203"/>
      <c r="O174" s="204"/>
      <c r="P174" s="203"/>
      <c r="Q174" s="501"/>
      <c r="R174" s="540"/>
    </row>
    <row r="175" spans="1:18" ht="18.75" customHeight="1">
      <c r="A175" s="225"/>
      <c r="B175" s="205"/>
      <c r="C175" s="626"/>
      <c r="D175" s="512" t="s">
        <v>47</v>
      </c>
      <c r="E175" s="185">
        <f>ROUND((E174/E173)*100,2)</f>
        <v>99.76</v>
      </c>
      <c r="F175" s="185">
        <f>ROUND((F174/F173)*100,2)</f>
        <v>99.76</v>
      </c>
      <c r="G175" s="185">
        <f>ROUND((G174/G173)*100,2)</f>
        <v>99.76</v>
      </c>
      <c r="H175" s="185">
        <f>ROUND((H174/H173)*100,2)</f>
        <v>100</v>
      </c>
      <c r="I175" s="185">
        <f>ROUND((I174/I173)*100,2)</f>
        <v>99.32</v>
      </c>
      <c r="J175" s="453"/>
      <c r="K175" s="464"/>
      <c r="L175" s="203"/>
      <c r="M175" s="204"/>
      <c r="N175" s="203"/>
      <c r="O175" s="204"/>
      <c r="P175" s="203"/>
      <c r="Q175" s="502"/>
      <c r="R175" s="541"/>
    </row>
    <row r="176" spans="1:18" ht="16.5" customHeight="1">
      <c r="A176" s="225"/>
      <c r="B176" s="238" t="s">
        <v>134</v>
      </c>
      <c r="C176" s="741" t="s">
        <v>135</v>
      </c>
      <c r="D176" s="239" t="s">
        <v>44</v>
      </c>
      <c r="E176" s="212">
        <f>IF((F176+O176)&gt;0,(F176+O176)," ")</f>
        <v>2810028</v>
      </c>
      <c r="F176" s="189">
        <f>IF((G176+J176+K176+L176+N176)&gt;0,(G176+J176+K176+L176+N176)," ")</f>
        <v>2810028</v>
      </c>
      <c r="G176" s="212">
        <f>IF((I176)&gt;0,(I176)," ")</f>
        <v>2810028</v>
      </c>
      <c r="H176" s="213" t="s">
        <v>45</v>
      </c>
      <c r="I176" s="240">
        <v>2810028</v>
      </c>
      <c r="J176" s="473"/>
      <c r="K176" s="462"/>
      <c r="L176" s="196"/>
      <c r="M176" s="197"/>
      <c r="N176" s="196"/>
      <c r="O176" s="197"/>
      <c r="P176" s="196"/>
      <c r="Q176" s="500"/>
      <c r="R176" s="539"/>
    </row>
    <row r="177" spans="1:18" ht="17.25" customHeight="1">
      <c r="A177" s="225"/>
      <c r="B177" s="238"/>
      <c r="C177" s="742"/>
      <c r="D177" s="232" t="s">
        <v>46</v>
      </c>
      <c r="E177" s="200">
        <f>F177</f>
        <v>2802789.01</v>
      </c>
      <c r="F177" s="199">
        <f>G177</f>
        <v>2802789.01</v>
      </c>
      <c r="G177" s="200">
        <f>I177</f>
        <v>2802789.01</v>
      </c>
      <c r="H177" s="202" t="s">
        <v>45</v>
      </c>
      <c r="I177" s="201">
        <v>2802789.01</v>
      </c>
      <c r="J177" s="453"/>
      <c r="K177" s="464"/>
      <c r="L177" s="203"/>
      <c r="M177" s="204"/>
      <c r="N177" s="203"/>
      <c r="O177" s="204"/>
      <c r="P177" s="203"/>
      <c r="Q177" s="501"/>
      <c r="R177" s="540"/>
    </row>
    <row r="178" spans="1:18" ht="17.25" customHeight="1" thickBot="1">
      <c r="A178" s="669"/>
      <c r="B178" s="670"/>
      <c r="C178" s="765"/>
      <c r="D178" s="671" t="s">
        <v>47</v>
      </c>
      <c r="E178" s="637">
        <f>ROUND((E177/E176)*100,2)</f>
        <v>99.74</v>
      </c>
      <c r="F178" s="637">
        <f>ROUND((F177/F176)*100,2)</f>
        <v>99.74</v>
      </c>
      <c r="G178" s="637">
        <f>ROUND((G177/G176)*100,2)</f>
        <v>99.74</v>
      </c>
      <c r="H178" s="637" t="s">
        <v>45</v>
      </c>
      <c r="I178" s="637">
        <f>ROUND((I177/I176)*100,2)</f>
        <v>99.74</v>
      </c>
      <c r="J178" s="672"/>
      <c r="K178" s="663"/>
      <c r="L178" s="640"/>
      <c r="M178" s="641"/>
      <c r="N178" s="640"/>
      <c r="O178" s="641"/>
      <c r="P178" s="640"/>
      <c r="Q178" s="643"/>
      <c r="R178" s="644"/>
    </row>
    <row r="179" spans="1:18" ht="17.25" customHeight="1" thickBot="1">
      <c r="A179" s="322">
        <v>1</v>
      </c>
      <c r="B179" s="619" t="s">
        <v>40</v>
      </c>
      <c r="C179" s="620">
        <v>3</v>
      </c>
      <c r="D179" s="616">
        <v>4</v>
      </c>
      <c r="E179" s="599">
        <v>5</v>
      </c>
      <c r="F179" s="600">
        <v>6</v>
      </c>
      <c r="G179" s="599">
        <v>7</v>
      </c>
      <c r="H179" s="600">
        <v>8</v>
      </c>
      <c r="I179" s="599">
        <v>9</v>
      </c>
      <c r="J179" s="617">
        <v>10</v>
      </c>
      <c r="K179" s="599">
        <v>11</v>
      </c>
      <c r="L179" s="599">
        <v>12</v>
      </c>
      <c r="M179" s="600">
        <v>13</v>
      </c>
      <c r="N179" s="599">
        <v>14</v>
      </c>
      <c r="O179" s="600">
        <v>15</v>
      </c>
      <c r="P179" s="599">
        <v>16</v>
      </c>
      <c r="Q179" s="611">
        <v>17</v>
      </c>
      <c r="R179" s="602">
        <v>18</v>
      </c>
    </row>
    <row r="180" spans="1:18" ht="17.25" customHeight="1">
      <c r="A180" s="645"/>
      <c r="B180" s="673" t="s">
        <v>136</v>
      </c>
      <c r="C180" s="751" t="s">
        <v>62</v>
      </c>
      <c r="D180" s="647" t="s">
        <v>44</v>
      </c>
      <c r="E180" s="649">
        <f>IF((F180+O180)&gt;0,(F180+O180)," ")</f>
        <v>26000</v>
      </c>
      <c r="F180" s="648">
        <f>IF((G180+J180+K180+L180+N180)&gt;0,(G180+J180+K180+L180+N180)," ")</f>
        <v>26000</v>
      </c>
      <c r="G180" s="649">
        <f>IF((H180+I180)&gt;0,(H180+I180)," ")</f>
        <v>20000</v>
      </c>
      <c r="H180" s="651">
        <v>2000</v>
      </c>
      <c r="I180" s="674">
        <v>18000</v>
      </c>
      <c r="J180" s="651">
        <v>6000</v>
      </c>
      <c r="K180" s="675"/>
      <c r="L180" s="654"/>
      <c r="M180" s="655"/>
      <c r="N180" s="654"/>
      <c r="O180" s="655"/>
      <c r="P180" s="654"/>
      <c r="Q180" s="676"/>
      <c r="R180" s="657"/>
    </row>
    <row r="181" spans="1:18" ht="17.25" customHeight="1">
      <c r="A181" s="225"/>
      <c r="B181" s="215"/>
      <c r="C181" s="742"/>
      <c r="D181" s="198" t="s">
        <v>46</v>
      </c>
      <c r="E181" s="200">
        <f>F181</f>
        <v>25565.26</v>
      </c>
      <c r="F181" s="199">
        <f>G181+J181</f>
        <v>25565.26</v>
      </c>
      <c r="G181" s="200">
        <f>H181+I181</f>
        <v>19920.26</v>
      </c>
      <c r="H181" s="202">
        <v>2000</v>
      </c>
      <c r="I181" s="201">
        <v>17920.26</v>
      </c>
      <c r="J181" s="202">
        <v>5645</v>
      </c>
      <c r="K181" s="464"/>
      <c r="L181" s="203"/>
      <c r="M181" s="204"/>
      <c r="N181" s="203"/>
      <c r="O181" s="204"/>
      <c r="P181" s="203"/>
      <c r="Q181" s="486"/>
      <c r="R181" s="540"/>
    </row>
    <row r="182" spans="1:18" ht="18" customHeight="1">
      <c r="A182" s="225"/>
      <c r="B182" s="215"/>
      <c r="C182" s="618"/>
      <c r="D182" s="198" t="s">
        <v>47</v>
      </c>
      <c r="E182" s="200">
        <f aca="true" t="shared" si="9" ref="E182:J182">ROUND((E181/E180)*100,2)</f>
        <v>98.33</v>
      </c>
      <c r="F182" s="200">
        <f t="shared" si="9"/>
        <v>98.33</v>
      </c>
      <c r="G182" s="200">
        <f t="shared" si="9"/>
        <v>99.6</v>
      </c>
      <c r="H182" s="200">
        <f t="shared" si="9"/>
        <v>100</v>
      </c>
      <c r="I182" s="200">
        <f t="shared" si="9"/>
        <v>99.56</v>
      </c>
      <c r="J182" s="200">
        <f t="shared" si="9"/>
        <v>94.08</v>
      </c>
      <c r="K182" s="464"/>
      <c r="L182" s="203"/>
      <c r="M182" s="204"/>
      <c r="N182" s="203"/>
      <c r="O182" s="204"/>
      <c r="P182" s="203"/>
      <c r="Q182" s="486"/>
      <c r="R182" s="540"/>
    </row>
    <row r="183" spans="1:18" ht="18" customHeight="1">
      <c r="A183" s="752">
        <v>852</v>
      </c>
      <c r="B183" s="219"/>
      <c r="C183" s="760" t="s">
        <v>137</v>
      </c>
      <c r="D183" s="166" t="s">
        <v>44</v>
      </c>
      <c r="E183" s="28">
        <f>IF((F183+O183)&gt;0,(F183+O183)," ")</f>
        <v>7640958</v>
      </c>
      <c r="F183" s="66">
        <f>IF((G183+J183+K183+L183+N183)&gt;0,(G183+J183+K183+L183+N183)," ")</f>
        <v>7552736</v>
      </c>
      <c r="G183" s="30">
        <f>IF((H183+I183)&gt;0,(H183+I183)," ")</f>
        <v>4822174</v>
      </c>
      <c r="H183" s="249">
        <f>H186+H189+H192+H198+H201+H195</f>
        <v>3259056</v>
      </c>
      <c r="I183" s="28">
        <f>I186+I189+I198+I201</f>
        <v>1563118</v>
      </c>
      <c r="J183" s="66">
        <f>J186+J192</f>
        <v>859828</v>
      </c>
      <c r="K183" s="28">
        <f>K186+K189+K192+K198+K201</f>
        <v>1870734</v>
      </c>
      <c r="L183" s="68"/>
      <c r="M183" s="69"/>
      <c r="N183" s="68"/>
      <c r="O183" s="69">
        <f>P183</f>
        <v>88222</v>
      </c>
      <c r="P183" s="68">
        <f>P189</f>
        <v>88222</v>
      </c>
      <c r="Q183" s="519"/>
      <c r="R183" s="535"/>
    </row>
    <row r="184" spans="1:18" ht="18.75" customHeight="1">
      <c r="A184" s="753"/>
      <c r="B184" s="220"/>
      <c r="C184" s="761"/>
      <c r="D184" s="169" t="s">
        <v>46</v>
      </c>
      <c r="E184" s="38">
        <f>E187+E190+E193+E199+E202+E196</f>
        <v>6949695.78</v>
      </c>
      <c r="F184" s="73">
        <f>F187+F190+F193+F199+F202+F196</f>
        <v>6861474.65</v>
      </c>
      <c r="G184" s="553">
        <f>G187+G190+G193+G199+G202+G196</f>
        <v>4595158.359999999</v>
      </c>
      <c r="H184" s="583">
        <f>H187+H190+H193+H199+H202+H196</f>
        <v>3098891.83</v>
      </c>
      <c r="I184" s="38">
        <f>I187+I190+I199+I202</f>
        <v>1496266.5300000003</v>
      </c>
      <c r="J184" s="73">
        <f>J187+J193</f>
        <v>707127.77</v>
      </c>
      <c r="K184" s="38">
        <f>K187+K190+K193+K199+K202</f>
        <v>1559188.52</v>
      </c>
      <c r="L184" s="77"/>
      <c r="M184" s="78"/>
      <c r="N184" s="77"/>
      <c r="O184" s="73">
        <f>P184</f>
        <v>88221.13</v>
      </c>
      <c r="P184" s="38">
        <f>P190</f>
        <v>88221.13</v>
      </c>
      <c r="Q184" s="517"/>
      <c r="R184" s="536"/>
    </row>
    <row r="185" spans="1:18" ht="15.75" customHeight="1">
      <c r="A185" s="754"/>
      <c r="B185" s="221"/>
      <c r="C185" s="309"/>
      <c r="D185" s="171" t="s">
        <v>47</v>
      </c>
      <c r="E185" s="43">
        <f>ROUND((E184/E183)*100,2)</f>
        <v>90.95</v>
      </c>
      <c r="F185" s="43">
        <f aca="true" t="shared" si="10" ref="F185:K185">ROUND((F184/F183)*100,2)</f>
        <v>90.85</v>
      </c>
      <c r="G185" s="43">
        <f t="shared" si="10"/>
        <v>95.29</v>
      </c>
      <c r="H185" s="43">
        <f t="shared" si="10"/>
        <v>95.09</v>
      </c>
      <c r="I185" s="43">
        <f t="shared" si="10"/>
        <v>95.72</v>
      </c>
      <c r="J185" s="43">
        <f t="shared" si="10"/>
        <v>82.24</v>
      </c>
      <c r="K185" s="43">
        <f t="shared" si="10"/>
        <v>83.35</v>
      </c>
      <c r="L185" s="86"/>
      <c r="M185" s="87"/>
      <c r="N185" s="86"/>
      <c r="O185" s="43">
        <v>99.99</v>
      </c>
      <c r="P185" s="43">
        <v>99.99</v>
      </c>
      <c r="Q185" s="518"/>
      <c r="R185" s="537"/>
    </row>
    <row r="186" spans="1:18" ht="17.25" customHeight="1">
      <c r="A186" s="303"/>
      <c r="B186" s="262" t="s">
        <v>138</v>
      </c>
      <c r="C186" s="741" t="s">
        <v>139</v>
      </c>
      <c r="D186" s="227" t="s">
        <v>44</v>
      </c>
      <c r="E186" s="190">
        <f>IF((F186+O186)&gt;0,(F186+O186)," ")</f>
        <v>2276357</v>
      </c>
      <c r="F186" s="191">
        <f>IF((G186+J186+K186+L186+N186)&gt;0,(G186+J186+K186+L186+N186)," ")</f>
        <v>2276357</v>
      </c>
      <c r="G186" s="190">
        <f>IF((H186+I186)&gt;0,(H186+I186)," ")</f>
        <v>1576599</v>
      </c>
      <c r="H186" s="193">
        <v>937514</v>
      </c>
      <c r="I186" s="192">
        <v>639085</v>
      </c>
      <c r="J186" s="193">
        <v>601288</v>
      </c>
      <c r="K186" s="192">
        <v>98470</v>
      </c>
      <c r="L186" s="196"/>
      <c r="M186" s="197"/>
      <c r="N186" s="196"/>
      <c r="O186" s="197"/>
      <c r="P186" s="313"/>
      <c r="Q186" s="486"/>
      <c r="R186" s="540"/>
    </row>
    <row r="187" spans="1:18" ht="18.75" customHeight="1">
      <c r="A187" s="225"/>
      <c r="B187" s="238"/>
      <c r="C187" s="742"/>
      <c r="D187" s="232" t="s">
        <v>46</v>
      </c>
      <c r="E187" s="200">
        <f>F187</f>
        <v>1924404.8199999998</v>
      </c>
      <c r="F187" s="199">
        <f>G187+J187+K187</f>
        <v>1924404.8199999998</v>
      </c>
      <c r="G187" s="200">
        <f>H187+I187</f>
        <v>1394081.46</v>
      </c>
      <c r="H187" s="202">
        <v>810721.33</v>
      </c>
      <c r="I187" s="201">
        <v>583360.13</v>
      </c>
      <c r="J187" s="202">
        <v>475978.17</v>
      </c>
      <c r="K187" s="201">
        <v>54345.19</v>
      </c>
      <c r="L187" s="203"/>
      <c r="M187" s="204"/>
      <c r="N187" s="203"/>
      <c r="O187" s="204"/>
      <c r="P187" s="214"/>
      <c r="Q187" s="486"/>
      <c r="R187" s="540"/>
    </row>
    <row r="188" spans="1:18" ht="15.75" customHeight="1">
      <c r="A188" s="225"/>
      <c r="B188" s="305"/>
      <c r="C188" s="235"/>
      <c r="D188" s="236" t="s">
        <v>47</v>
      </c>
      <c r="E188" s="185">
        <f>ROUND((E187/E186)*100,2)</f>
        <v>84.54</v>
      </c>
      <c r="F188" s="185">
        <f aca="true" t="shared" si="11" ref="F188:K188">ROUND((F187/F186)*100,2)</f>
        <v>84.54</v>
      </c>
      <c r="G188" s="185">
        <f t="shared" si="11"/>
        <v>88.42</v>
      </c>
      <c r="H188" s="185">
        <f t="shared" si="11"/>
        <v>86.48</v>
      </c>
      <c r="I188" s="185">
        <f t="shared" si="11"/>
        <v>91.28</v>
      </c>
      <c r="J188" s="185">
        <f t="shared" si="11"/>
        <v>79.16</v>
      </c>
      <c r="K188" s="185">
        <f t="shared" si="11"/>
        <v>55.19</v>
      </c>
      <c r="L188" s="209"/>
      <c r="M188" s="210"/>
      <c r="N188" s="209"/>
      <c r="O188" s="210"/>
      <c r="P188" s="315"/>
      <c r="Q188" s="486"/>
      <c r="R188" s="540"/>
    </row>
    <row r="189" spans="1:18" ht="18" customHeight="1">
      <c r="A189" s="225"/>
      <c r="B189" s="238" t="s">
        <v>140</v>
      </c>
      <c r="C189" s="741" t="s">
        <v>141</v>
      </c>
      <c r="D189" s="239" t="s">
        <v>44</v>
      </c>
      <c r="E189" s="212">
        <f>IF((F189+O189)&gt;0,(F189+O189)," ")</f>
        <v>2183179</v>
      </c>
      <c r="F189" s="189">
        <f>IF((G189+J189+K189+L189+N189)&gt;0,(G189+J189+K189+L189+N189)," ")</f>
        <v>2094957</v>
      </c>
      <c r="G189" s="212">
        <f>IF((H189+I189)&gt;0,(H189+I189)," ")</f>
        <v>2093157</v>
      </c>
      <c r="H189" s="213">
        <v>1313870</v>
      </c>
      <c r="I189" s="240">
        <v>779287</v>
      </c>
      <c r="J189" s="437"/>
      <c r="K189" s="240">
        <v>1800</v>
      </c>
      <c r="L189" s="203"/>
      <c r="M189" s="204"/>
      <c r="N189" s="203"/>
      <c r="O189" s="311">
        <f>P189</f>
        <v>88222</v>
      </c>
      <c r="P189" s="526">
        <v>88222</v>
      </c>
      <c r="Q189" s="485"/>
      <c r="R189" s="539"/>
    </row>
    <row r="190" spans="1:18" ht="16.5" customHeight="1">
      <c r="A190" s="225"/>
      <c r="B190" s="238"/>
      <c r="C190" s="743"/>
      <c r="D190" s="232" t="s">
        <v>46</v>
      </c>
      <c r="E190" s="200">
        <f>F190+O190</f>
        <v>2183114.19</v>
      </c>
      <c r="F190" s="199">
        <f>G190+K190</f>
        <v>2094893.0599999998</v>
      </c>
      <c r="G190" s="200">
        <f>H190+I190</f>
        <v>2093095.68</v>
      </c>
      <c r="H190" s="202">
        <v>1313867.4</v>
      </c>
      <c r="I190" s="201">
        <v>779228.28</v>
      </c>
      <c r="J190" s="432"/>
      <c r="K190" s="201">
        <v>1797.38</v>
      </c>
      <c r="L190" s="203"/>
      <c r="M190" s="204"/>
      <c r="N190" s="203"/>
      <c r="O190" s="199">
        <f>P190</f>
        <v>88221.13</v>
      </c>
      <c r="P190" s="233">
        <v>88221.13</v>
      </c>
      <c r="Q190" s="486"/>
      <c r="R190" s="540"/>
    </row>
    <row r="191" spans="1:18" ht="17.25" customHeight="1">
      <c r="A191" s="225"/>
      <c r="B191" s="305"/>
      <c r="C191" s="235"/>
      <c r="D191" s="236" t="s">
        <v>47</v>
      </c>
      <c r="E191" s="185">
        <v>99.99</v>
      </c>
      <c r="F191" s="185">
        <v>99.99</v>
      </c>
      <c r="G191" s="185">
        <v>99.99</v>
      </c>
      <c r="H191" s="185">
        <v>99.99</v>
      </c>
      <c r="I191" s="185">
        <f>ROUND((I190/I189)*100,2)</f>
        <v>99.99</v>
      </c>
      <c r="J191" s="435"/>
      <c r="K191" s="185">
        <f>ROUND((K190/K189)*100,2)</f>
        <v>99.85</v>
      </c>
      <c r="L191" s="209"/>
      <c r="M191" s="210"/>
      <c r="N191" s="209"/>
      <c r="O191" s="185">
        <v>99.99</v>
      </c>
      <c r="P191" s="237">
        <v>99.99</v>
      </c>
      <c r="Q191" s="487"/>
      <c r="R191" s="541"/>
    </row>
    <row r="192" spans="1:18" ht="16.5" customHeight="1">
      <c r="A192" s="225"/>
      <c r="B192" s="238" t="s">
        <v>142</v>
      </c>
      <c r="C192" s="741" t="s">
        <v>143</v>
      </c>
      <c r="D192" s="239" t="s">
        <v>44</v>
      </c>
      <c r="E192" s="212">
        <f>IF((F192+O192)&gt;0,(F192+O192)," ")</f>
        <v>2477081</v>
      </c>
      <c r="F192" s="189">
        <f>IF((G192+J192+K192+L192+N192)&gt;0,(G192+J192+K192+L192+N192)," ")</f>
        <v>2477081</v>
      </c>
      <c r="G192" s="212">
        <f>IF((H192)&gt;0,(H192)," ")</f>
        <v>449827</v>
      </c>
      <c r="H192" s="213">
        <v>449827</v>
      </c>
      <c r="I192" s="447" t="s">
        <v>45</v>
      </c>
      <c r="J192" s="213">
        <v>258540</v>
      </c>
      <c r="K192" s="240">
        <v>1768714</v>
      </c>
      <c r="L192" s="203"/>
      <c r="M192" s="204"/>
      <c r="N192" s="203"/>
      <c r="O192" s="204"/>
      <c r="P192" s="214"/>
      <c r="Q192" s="485"/>
      <c r="R192" s="539"/>
    </row>
    <row r="193" spans="1:18" ht="15.75" customHeight="1">
      <c r="A193" s="225"/>
      <c r="B193" s="238"/>
      <c r="C193" s="743"/>
      <c r="D193" s="232" t="s">
        <v>46</v>
      </c>
      <c r="E193" s="200">
        <f>F193</f>
        <v>2150292.62</v>
      </c>
      <c r="F193" s="199">
        <f>G193+J193+K193</f>
        <v>2150292.62</v>
      </c>
      <c r="G193" s="200">
        <f>H193</f>
        <v>417412.63</v>
      </c>
      <c r="H193" s="202">
        <v>417412.63</v>
      </c>
      <c r="I193" s="431" t="s">
        <v>45</v>
      </c>
      <c r="J193" s="202">
        <v>231149.6</v>
      </c>
      <c r="K193" s="201">
        <v>1501730.39</v>
      </c>
      <c r="L193" s="203"/>
      <c r="M193" s="204"/>
      <c r="N193" s="203"/>
      <c r="O193" s="204"/>
      <c r="P193" s="214"/>
      <c r="Q193" s="486"/>
      <c r="R193" s="540"/>
    </row>
    <row r="194" spans="1:18" ht="17.25" customHeight="1">
      <c r="A194" s="225"/>
      <c r="B194" s="305"/>
      <c r="C194" s="235"/>
      <c r="D194" s="236" t="s">
        <v>47</v>
      </c>
      <c r="E194" s="185">
        <f>ROUND((E193/E192)*100,2)</f>
        <v>86.81</v>
      </c>
      <c r="F194" s="185">
        <f aca="true" t="shared" si="12" ref="F194:K194">ROUND((F193/F192)*100,2)</f>
        <v>86.81</v>
      </c>
      <c r="G194" s="185">
        <f t="shared" si="12"/>
        <v>92.79</v>
      </c>
      <c r="H194" s="185">
        <f t="shared" si="12"/>
        <v>92.79</v>
      </c>
      <c r="I194" s="423" t="s">
        <v>45</v>
      </c>
      <c r="J194" s="185">
        <f t="shared" si="12"/>
        <v>89.41</v>
      </c>
      <c r="K194" s="185">
        <f t="shared" si="12"/>
        <v>84.91</v>
      </c>
      <c r="L194" s="209"/>
      <c r="M194" s="210"/>
      <c r="N194" s="209"/>
      <c r="O194" s="210"/>
      <c r="P194" s="315"/>
      <c r="Q194" s="487"/>
      <c r="R194" s="541"/>
    </row>
    <row r="195" spans="1:18" ht="18" customHeight="1">
      <c r="A195" s="225"/>
      <c r="B195" s="226" t="s">
        <v>144</v>
      </c>
      <c r="C195" s="741" t="s">
        <v>145</v>
      </c>
      <c r="D195" s="227" t="s">
        <v>44</v>
      </c>
      <c r="E195" s="190">
        <f aca="true" t="shared" si="13" ref="E195:G196">F195</f>
        <v>7800</v>
      </c>
      <c r="F195" s="312">
        <f t="shared" si="13"/>
        <v>7800</v>
      </c>
      <c r="G195" s="190">
        <f t="shared" si="13"/>
        <v>7800</v>
      </c>
      <c r="H195" s="191">
        <v>7800</v>
      </c>
      <c r="I195" s="448"/>
      <c r="J195" s="449"/>
      <c r="K195" s="448"/>
      <c r="L195" s="196"/>
      <c r="M195" s="313"/>
      <c r="N195" s="196"/>
      <c r="O195" s="197"/>
      <c r="P195" s="313"/>
      <c r="Q195" s="485"/>
      <c r="R195" s="533"/>
    </row>
    <row r="196" spans="1:18" ht="15.75" customHeight="1">
      <c r="A196" s="225"/>
      <c r="B196" s="231"/>
      <c r="C196" s="762"/>
      <c r="D196" s="232" t="s">
        <v>46</v>
      </c>
      <c r="E196" s="200">
        <f t="shared" si="13"/>
        <v>7800</v>
      </c>
      <c r="F196" s="314">
        <f t="shared" si="13"/>
        <v>7800</v>
      </c>
      <c r="G196" s="200">
        <f t="shared" si="13"/>
        <v>7800</v>
      </c>
      <c r="H196" s="199">
        <v>7800</v>
      </c>
      <c r="I196" s="430"/>
      <c r="J196" s="429"/>
      <c r="K196" s="430"/>
      <c r="L196" s="203"/>
      <c r="M196" s="214"/>
      <c r="N196" s="203"/>
      <c r="O196" s="204"/>
      <c r="P196" s="214"/>
      <c r="Q196" s="486"/>
      <c r="R196" s="532"/>
    </row>
    <row r="197" spans="1:18" ht="17.25" customHeight="1">
      <c r="A197" s="225"/>
      <c r="B197" s="234"/>
      <c r="C197" s="763"/>
      <c r="D197" s="236" t="s">
        <v>47</v>
      </c>
      <c r="E197" s="185">
        <f>ROUND((E196/E195)*100,2)</f>
        <v>100</v>
      </c>
      <c r="F197" s="185">
        <f>ROUND((F196/F195)*100,2)</f>
        <v>100</v>
      </c>
      <c r="G197" s="185">
        <f>ROUND((G196/G195)*100,2)</f>
        <v>100</v>
      </c>
      <c r="H197" s="185">
        <f>ROUND((H196/H195)*100,2)</f>
        <v>100</v>
      </c>
      <c r="I197" s="423"/>
      <c r="J197" s="433"/>
      <c r="K197" s="423"/>
      <c r="L197" s="209"/>
      <c r="M197" s="315"/>
      <c r="N197" s="209"/>
      <c r="O197" s="210"/>
      <c r="P197" s="315"/>
      <c r="Q197" s="487"/>
      <c r="R197" s="534"/>
    </row>
    <row r="198" spans="1:18" ht="18" customHeight="1">
      <c r="A198" s="241"/>
      <c r="B198" s="238" t="s">
        <v>146</v>
      </c>
      <c r="C198" s="741" t="s">
        <v>147</v>
      </c>
      <c r="D198" s="239" t="s">
        <v>44</v>
      </c>
      <c r="E198" s="212">
        <f>IF((F198+O198)&gt;0,(F198+O198)," ")</f>
        <v>612012</v>
      </c>
      <c r="F198" s="189">
        <f>IF((G198+J198+K198+L198+N198)&gt;0,(G198+J198+K198+L198+N198)," ")</f>
        <v>612012</v>
      </c>
      <c r="G198" s="212">
        <f>IF((H198+I198)&gt;0,(H198+I198)," ")</f>
        <v>610312</v>
      </c>
      <c r="H198" s="213">
        <v>488431</v>
      </c>
      <c r="I198" s="240">
        <v>121881</v>
      </c>
      <c r="J198" s="202"/>
      <c r="K198" s="240">
        <v>1700</v>
      </c>
      <c r="L198" s="203"/>
      <c r="M198" s="204"/>
      <c r="N198" s="203"/>
      <c r="O198" s="204"/>
      <c r="P198" s="214"/>
      <c r="Q198" s="500"/>
      <c r="R198" s="539"/>
    </row>
    <row r="199" spans="1:18" ht="17.25" customHeight="1">
      <c r="A199" s="241"/>
      <c r="B199" s="238"/>
      <c r="C199" s="743"/>
      <c r="D199" s="232" t="s">
        <v>46</v>
      </c>
      <c r="E199" s="200">
        <f>F199</f>
        <v>604598.0700000001</v>
      </c>
      <c r="F199" s="199">
        <f>G199+K199</f>
        <v>604598.0700000001</v>
      </c>
      <c r="G199" s="200">
        <f>H199+I199</f>
        <v>603282.51</v>
      </c>
      <c r="H199" s="202">
        <v>487984.01</v>
      </c>
      <c r="I199" s="201">
        <v>115298.5</v>
      </c>
      <c r="J199" s="432"/>
      <c r="K199" s="201">
        <v>1315.56</v>
      </c>
      <c r="L199" s="203"/>
      <c r="M199" s="204"/>
      <c r="N199" s="203"/>
      <c r="O199" s="204"/>
      <c r="P199" s="214"/>
      <c r="Q199" s="501"/>
      <c r="R199" s="540"/>
    </row>
    <row r="200" spans="1:18" ht="15.75" customHeight="1">
      <c r="A200" s="241"/>
      <c r="B200" s="238"/>
      <c r="C200" s="626"/>
      <c r="D200" s="232" t="s">
        <v>47</v>
      </c>
      <c r="E200" s="200">
        <f>ROUND((E199/E198)*100,2)</f>
        <v>98.79</v>
      </c>
      <c r="F200" s="200">
        <f>ROUND((F199/F198)*100,2)</f>
        <v>98.79</v>
      </c>
      <c r="G200" s="200">
        <f>ROUND((G199/G198)*100,2)</f>
        <v>98.85</v>
      </c>
      <c r="H200" s="200">
        <f>ROUND((H199/H198)*100,2)</f>
        <v>99.91</v>
      </c>
      <c r="I200" s="200">
        <f>ROUND((I199/I198)*100,2)</f>
        <v>94.6</v>
      </c>
      <c r="J200" s="432"/>
      <c r="K200" s="200">
        <f>ROUND((K199/K198)*100,2)</f>
        <v>77.39</v>
      </c>
      <c r="L200" s="203"/>
      <c r="M200" s="204"/>
      <c r="N200" s="203"/>
      <c r="O200" s="204"/>
      <c r="P200" s="214"/>
      <c r="Q200" s="502"/>
      <c r="R200" s="541"/>
    </row>
    <row r="201" spans="1:18" ht="18" customHeight="1">
      <c r="A201" s="241"/>
      <c r="B201" s="262" t="s">
        <v>148</v>
      </c>
      <c r="C201" s="741" t="s">
        <v>149</v>
      </c>
      <c r="D201" s="227" t="s">
        <v>44</v>
      </c>
      <c r="E201" s="190">
        <f>IF((F201+O201)&gt;0,(F201+O201)," ")</f>
        <v>84529</v>
      </c>
      <c r="F201" s="191">
        <f>IF((G201+J201+K201+L201+N201)&gt;0,(G201+J201+K201+L201+N201)," ")</f>
        <v>84529</v>
      </c>
      <c r="G201" s="190">
        <f>IF((H201+I201)&gt;0,(H201+I201)," ")</f>
        <v>84479</v>
      </c>
      <c r="H201" s="193">
        <v>61614</v>
      </c>
      <c r="I201" s="192">
        <v>22865</v>
      </c>
      <c r="J201" s="195"/>
      <c r="K201" s="192">
        <v>50</v>
      </c>
      <c r="L201" s="196"/>
      <c r="M201" s="197"/>
      <c r="N201" s="196"/>
      <c r="O201" s="197"/>
      <c r="P201" s="313"/>
      <c r="Q201" s="501"/>
      <c r="R201" s="540"/>
    </row>
    <row r="202" spans="1:18" ht="16.5" customHeight="1">
      <c r="A202" s="241"/>
      <c r="B202" s="238"/>
      <c r="C202" s="762"/>
      <c r="D202" s="232" t="s">
        <v>46</v>
      </c>
      <c r="E202" s="200">
        <f>F202</f>
        <v>79486.08</v>
      </c>
      <c r="F202" s="199">
        <f>G202+K202</f>
        <v>79486.08</v>
      </c>
      <c r="G202" s="200">
        <f>H202+I202</f>
        <v>79486.08</v>
      </c>
      <c r="H202" s="202">
        <v>61106.46</v>
      </c>
      <c r="I202" s="201">
        <v>18379.62</v>
      </c>
      <c r="J202" s="432"/>
      <c r="K202" s="201">
        <v>0</v>
      </c>
      <c r="L202" s="203"/>
      <c r="M202" s="204"/>
      <c r="N202" s="203"/>
      <c r="O202" s="204"/>
      <c r="P202" s="214"/>
      <c r="Q202" s="501"/>
      <c r="R202" s="540"/>
    </row>
    <row r="203" spans="1:18" ht="18.75" customHeight="1">
      <c r="A203" s="241"/>
      <c r="B203" s="305"/>
      <c r="C203" s="763"/>
      <c r="D203" s="236" t="s">
        <v>47</v>
      </c>
      <c r="E203" s="185">
        <f>ROUND((E202/E201)*100,2)</f>
        <v>94.03</v>
      </c>
      <c r="F203" s="185">
        <f>ROUND((F202/F201)*100,2)</f>
        <v>94.03</v>
      </c>
      <c r="G203" s="185">
        <f>ROUND((G202/G201)*100,2)</f>
        <v>94.09</v>
      </c>
      <c r="H203" s="185">
        <f>ROUND((H202/H201)*100,2)</f>
        <v>99.18</v>
      </c>
      <c r="I203" s="185">
        <f>ROUND((I202/I201)*100,2)</f>
        <v>80.38</v>
      </c>
      <c r="J203" s="435"/>
      <c r="K203" s="185">
        <f>ROUND((K202/K201)*100,2)</f>
        <v>0</v>
      </c>
      <c r="L203" s="209"/>
      <c r="M203" s="210"/>
      <c r="N203" s="209"/>
      <c r="O203" s="210"/>
      <c r="P203" s="315"/>
      <c r="Q203" s="502"/>
      <c r="R203" s="541"/>
    </row>
    <row r="204" spans="1:18" ht="18" customHeight="1">
      <c r="A204" s="752">
        <v>853</v>
      </c>
      <c r="B204" s="63"/>
      <c r="C204" s="755" t="s">
        <v>150</v>
      </c>
      <c r="D204" s="166" t="s">
        <v>44</v>
      </c>
      <c r="E204" s="28">
        <f>IF((F204+O204)&gt;0,(F204+O204)," ")</f>
        <v>3134277</v>
      </c>
      <c r="F204" s="66">
        <f>IF((G204+J204+K204+L204+N204)&gt;0,(G204+J204+K204+L204+N204)," ")</f>
        <v>2971907</v>
      </c>
      <c r="G204" s="28">
        <f>IF((H204+I204)&gt;0,(H204+I204)," ")</f>
        <v>1820116</v>
      </c>
      <c r="H204" s="66">
        <f>H210+H213+H216</f>
        <v>1652647</v>
      </c>
      <c r="I204" s="28">
        <f>I210+I216</f>
        <v>167469</v>
      </c>
      <c r="J204" s="66">
        <f>J207+J219</f>
        <v>127322</v>
      </c>
      <c r="K204" s="250">
        <f>K216+K210</f>
        <v>3641</v>
      </c>
      <c r="L204" s="250">
        <f>L207+L210+L213+L216+L219</f>
        <v>1020828</v>
      </c>
      <c r="M204" s="28"/>
      <c r="N204" s="69"/>
      <c r="O204" s="28">
        <f>P204</f>
        <v>162370</v>
      </c>
      <c r="P204" s="250">
        <f>P207+P219</f>
        <v>162370</v>
      </c>
      <c r="Q204" s="525">
        <f>Q219</f>
        <v>85370</v>
      </c>
      <c r="R204" s="538"/>
    </row>
    <row r="205" spans="1:18" ht="18" customHeight="1">
      <c r="A205" s="753"/>
      <c r="B205" s="70"/>
      <c r="C205" s="738"/>
      <c r="D205" s="169" t="s">
        <v>46</v>
      </c>
      <c r="E205" s="38">
        <f>E208+E211+E214+E217+E220</f>
        <v>3115973.04</v>
      </c>
      <c r="F205" s="73">
        <f>F208+F211+F214+F217+F220</f>
        <v>2954730.24</v>
      </c>
      <c r="G205" s="38">
        <f>G208+G211+G214+G217+G220</f>
        <v>1818255.9100000001</v>
      </c>
      <c r="H205" s="73">
        <f>H211+H214+H217</f>
        <v>1650852.3900000001</v>
      </c>
      <c r="I205" s="38">
        <f>I211+I217</f>
        <v>167403.52</v>
      </c>
      <c r="J205" s="73">
        <f>J208+J220</f>
        <v>127322</v>
      </c>
      <c r="K205" s="252">
        <f>K217+K211</f>
        <v>3640.07</v>
      </c>
      <c r="L205" s="252">
        <f>L220</f>
        <v>1005512.26</v>
      </c>
      <c r="M205" s="38"/>
      <c r="N205" s="78"/>
      <c r="O205" s="38">
        <f>P205</f>
        <v>161242.8</v>
      </c>
      <c r="P205" s="252">
        <f>P208+P220</f>
        <v>161242.8</v>
      </c>
      <c r="Q205" s="587">
        <f>Q220</f>
        <v>84242.8</v>
      </c>
      <c r="R205" s="531"/>
    </row>
    <row r="206" spans="1:18" ht="21" customHeight="1">
      <c r="A206" s="754"/>
      <c r="B206" s="80"/>
      <c r="C206" s="766"/>
      <c r="D206" s="171" t="s">
        <v>47</v>
      </c>
      <c r="E206" s="43">
        <f>ROUND((E205/E204)*100,2)</f>
        <v>99.42</v>
      </c>
      <c r="F206" s="43">
        <f aca="true" t="shared" si="14" ref="F206:K206">ROUND((F205/F204)*100,2)</f>
        <v>99.42</v>
      </c>
      <c r="G206" s="43">
        <f t="shared" si="14"/>
        <v>99.9</v>
      </c>
      <c r="H206" s="43">
        <f t="shared" si="14"/>
        <v>99.89</v>
      </c>
      <c r="I206" s="43">
        <f t="shared" si="14"/>
        <v>99.96</v>
      </c>
      <c r="J206" s="43">
        <f t="shared" si="14"/>
        <v>100</v>
      </c>
      <c r="K206" s="43">
        <f t="shared" si="14"/>
        <v>99.97</v>
      </c>
      <c r="L206" s="223">
        <f>ROUND((L205/L204)*100,2)</f>
        <v>98.5</v>
      </c>
      <c r="M206" s="43"/>
      <c r="N206" s="87"/>
      <c r="O206" s="223">
        <f>ROUND((O205/O204)*100,2)</f>
        <v>99.31</v>
      </c>
      <c r="P206" s="223">
        <f>ROUND((P205/P204)*100,2)</f>
        <v>99.31</v>
      </c>
      <c r="Q206" s="223">
        <f>ROUND((Q205/Q204)*100,2)</f>
        <v>98.68</v>
      </c>
      <c r="R206" s="542"/>
    </row>
    <row r="207" spans="1:18" ht="18" customHeight="1">
      <c r="A207" s="303"/>
      <c r="B207" s="262" t="s">
        <v>151</v>
      </c>
      <c r="C207" s="741" t="s">
        <v>152</v>
      </c>
      <c r="D207" s="227" t="s">
        <v>44</v>
      </c>
      <c r="E207" s="190">
        <f>IF((F207+O207)&gt;0,(F207+O207)," ")</f>
        <v>187322</v>
      </c>
      <c r="F207" s="191">
        <f>IF((G207+J207+K207+L207+N207)&gt;0,(G207+J207+K207+L207+N207)," ")</f>
        <v>110322</v>
      </c>
      <c r="G207" s="424"/>
      <c r="H207" s="426"/>
      <c r="I207" s="425"/>
      <c r="J207" s="306">
        <v>110322</v>
      </c>
      <c r="K207" s="428"/>
      <c r="L207" s="474"/>
      <c r="M207" s="196"/>
      <c r="N207" s="197"/>
      <c r="O207" s="190">
        <f>P207</f>
        <v>77000</v>
      </c>
      <c r="P207" s="243">
        <v>77000</v>
      </c>
      <c r="Q207" s="485"/>
      <c r="R207" s="539"/>
    </row>
    <row r="208" spans="1:18" ht="18" customHeight="1">
      <c r="A208" s="225"/>
      <c r="B208" s="238"/>
      <c r="C208" s="762"/>
      <c r="D208" s="232" t="s">
        <v>46</v>
      </c>
      <c r="E208" s="200">
        <f>F208+O208</f>
        <v>187322</v>
      </c>
      <c r="F208" s="199">
        <f>J208</f>
        <v>110322</v>
      </c>
      <c r="G208" s="430"/>
      <c r="H208" s="432"/>
      <c r="I208" s="431"/>
      <c r="J208" s="244">
        <v>110322</v>
      </c>
      <c r="K208" s="432"/>
      <c r="L208" s="475"/>
      <c r="M208" s="203"/>
      <c r="N208" s="204"/>
      <c r="O208" s="200">
        <v>77000</v>
      </c>
      <c r="P208" s="233">
        <v>77000</v>
      </c>
      <c r="Q208" s="486"/>
      <c r="R208" s="540"/>
    </row>
    <row r="209" spans="1:18" ht="17.25" customHeight="1">
      <c r="A209" s="225"/>
      <c r="B209" s="305"/>
      <c r="C209" s="235"/>
      <c r="D209" s="236" t="s">
        <v>47</v>
      </c>
      <c r="E209" s="185">
        <f>ROUND((E208/E207)*100,2)</f>
        <v>100</v>
      </c>
      <c r="F209" s="185">
        <f>ROUND((F208/F207)*100,2)</f>
        <v>100</v>
      </c>
      <c r="G209" s="423"/>
      <c r="H209" s="435"/>
      <c r="I209" s="434"/>
      <c r="J209" s="185">
        <f>ROUND((J208/J207)*100,2)</f>
        <v>100</v>
      </c>
      <c r="K209" s="432"/>
      <c r="L209" s="475"/>
      <c r="M209" s="203"/>
      <c r="N209" s="204"/>
      <c r="O209" s="185">
        <f>ROUND((O208/O207)*100,2)</f>
        <v>100</v>
      </c>
      <c r="P209" s="237">
        <f>ROUND((P208/P207)*100,2)</f>
        <v>100</v>
      </c>
      <c r="Q209" s="486"/>
      <c r="R209" s="540"/>
    </row>
    <row r="210" spans="1:18" ht="15.75" customHeight="1">
      <c r="A210" s="225"/>
      <c r="B210" s="238" t="s">
        <v>153</v>
      </c>
      <c r="C210" s="741" t="s">
        <v>154</v>
      </c>
      <c r="D210" s="239" t="s">
        <v>44</v>
      </c>
      <c r="E210" s="212">
        <f>IF((F210+O210)&gt;0,(F210+O210)," ")</f>
        <v>246071</v>
      </c>
      <c r="F210" s="189">
        <f>IF((G210+J210+K210+L210+N210)&gt;0,(G210+J210+K210+L210+N210)," ")</f>
        <v>246071</v>
      </c>
      <c r="G210" s="212">
        <f>IF((H210+I210)&gt;0,(H210+I210)," ")</f>
        <v>245791</v>
      </c>
      <c r="H210" s="213">
        <v>209647</v>
      </c>
      <c r="I210" s="240">
        <v>36144</v>
      </c>
      <c r="J210" s="202"/>
      <c r="K210" s="263">
        <v>280</v>
      </c>
      <c r="L210" s="474"/>
      <c r="M210" s="196"/>
      <c r="N210" s="197"/>
      <c r="O210" s="196"/>
      <c r="P210" s="313"/>
      <c r="Q210" s="485"/>
      <c r="R210" s="539"/>
    </row>
    <row r="211" spans="1:18" ht="15" customHeight="1">
      <c r="A211" s="225"/>
      <c r="B211" s="264"/>
      <c r="C211" s="743"/>
      <c r="D211" s="232" t="s">
        <v>46</v>
      </c>
      <c r="E211" s="200">
        <f>F211</f>
        <v>244550.67</v>
      </c>
      <c r="F211" s="199">
        <f>G211+K211</f>
        <v>244550.67</v>
      </c>
      <c r="G211" s="200">
        <f>H211+I211</f>
        <v>244270.67</v>
      </c>
      <c r="H211" s="202">
        <v>208126.67</v>
      </c>
      <c r="I211" s="201">
        <v>36144</v>
      </c>
      <c r="J211" s="432"/>
      <c r="K211" s="265">
        <v>280</v>
      </c>
      <c r="L211" s="475"/>
      <c r="M211" s="203"/>
      <c r="N211" s="204"/>
      <c r="O211" s="203"/>
      <c r="P211" s="214"/>
      <c r="Q211" s="486"/>
      <c r="R211" s="540"/>
    </row>
    <row r="212" spans="1:18" ht="17.25" customHeight="1">
      <c r="A212" s="225"/>
      <c r="B212" s="267"/>
      <c r="C212" s="235"/>
      <c r="D212" s="236" t="s">
        <v>47</v>
      </c>
      <c r="E212" s="185">
        <f>ROUND((E211/E210)*100,2)</f>
        <v>99.38</v>
      </c>
      <c r="F212" s="185">
        <f>ROUND((F211/F210)*100,2)</f>
        <v>99.38</v>
      </c>
      <c r="G212" s="185">
        <f>ROUND((G211/G210)*100,2)</f>
        <v>99.38</v>
      </c>
      <c r="H212" s="185">
        <f>ROUND((H211/H210)*100,2)</f>
        <v>99.27</v>
      </c>
      <c r="I212" s="185">
        <f>ROUND((I211/I210)*100,2)</f>
        <v>100</v>
      </c>
      <c r="J212" s="435"/>
      <c r="K212" s="185">
        <f>ROUND((K211/K210)*100,2)</f>
        <v>100</v>
      </c>
      <c r="L212" s="476"/>
      <c r="M212" s="209"/>
      <c r="N212" s="210"/>
      <c r="O212" s="209"/>
      <c r="P212" s="315"/>
      <c r="Q212" s="487"/>
      <c r="R212" s="541"/>
    </row>
    <row r="213" spans="1:18" ht="17.25" customHeight="1">
      <c r="A213" s="225"/>
      <c r="B213" s="238" t="s">
        <v>155</v>
      </c>
      <c r="C213" s="741" t="s">
        <v>156</v>
      </c>
      <c r="D213" s="188" t="s">
        <v>44</v>
      </c>
      <c r="E213" s="212">
        <f>IF((F213+O213)&gt;0,(F213+O213)," ")</f>
        <v>261800</v>
      </c>
      <c r="F213" s="212">
        <f>IF((G213+J213+K213+L213+N213)&gt;0,(G213+J213+K213+L213+N213)," ")</f>
        <v>261800</v>
      </c>
      <c r="G213" s="212">
        <f>IF((H213+I213)&gt;0,(H213+I213)," ")</f>
        <v>261800</v>
      </c>
      <c r="H213" s="240">
        <v>261800</v>
      </c>
      <c r="I213" s="470"/>
      <c r="J213" s="431"/>
      <c r="K213" s="428"/>
      <c r="L213" s="444"/>
      <c r="M213" s="229"/>
      <c r="N213" s="242"/>
      <c r="O213" s="196"/>
      <c r="P213" s="313"/>
      <c r="Q213" s="486"/>
      <c r="R213" s="540"/>
    </row>
    <row r="214" spans="1:18" ht="18.75" customHeight="1">
      <c r="A214" s="225"/>
      <c r="B214" s="238"/>
      <c r="C214" s="743"/>
      <c r="D214" s="198" t="s">
        <v>46</v>
      </c>
      <c r="E214" s="200">
        <f>F214</f>
        <v>261800</v>
      </c>
      <c r="F214" s="200">
        <f>G214</f>
        <v>261800</v>
      </c>
      <c r="G214" s="200">
        <f>H214</f>
        <v>261800</v>
      </c>
      <c r="H214" s="201">
        <v>261800</v>
      </c>
      <c r="I214" s="470"/>
      <c r="J214" s="431"/>
      <c r="K214" s="432"/>
      <c r="L214" s="445"/>
      <c r="M214" s="200"/>
      <c r="N214" s="199"/>
      <c r="O214" s="203"/>
      <c r="P214" s="214"/>
      <c r="Q214" s="486"/>
      <c r="R214" s="540"/>
    </row>
    <row r="215" spans="1:18" ht="15.75" customHeight="1">
      <c r="A215" s="225"/>
      <c r="B215" s="305"/>
      <c r="C215" s="235"/>
      <c r="D215" s="207" t="s">
        <v>47</v>
      </c>
      <c r="E215" s="185">
        <f>ROUND((E214/E213)*100,2)</f>
        <v>100</v>
      </c>
      <c r="F215" s="185">
        <f>ROUND((F214/F213)*100,2)</f>
        <v>100</v>
      </c>
      <c r="G215" s="185">
        <f>ROUND((G214/G213)*100,2)</f>
        <v>100</v>
      </c>
      <c r="H215" s="185">
        <f>ROUND((H214/H213)*100,2)</f>
        <v>100</v>
      </c>
      <c r="I215" s="477"/>
      <c r="J215" s="434"/>
      <c r="K215" s="435"/>
      <c r="L215" s="446"/>
      <c r="M215" s="185"/>
      <c r="N215" s="208"/>
      <c r="O215" s="209"/>
      <c r="P215" s="315"/>
      <c r="Q215" s="486"/>
      <c r="R215" s="540"/>
    </row>
    <row r="216" spans="1:18" ht="18" customHeight="1">
      <c r="A216" s="225"/>
      <c r="B216" s="238" t="s">
        <v>157</v>
      </c>
      <c r="C216" s="741" t="s">
        <v>158</v>
      </c>
      <c r="D216" s="188" t="s">
        <v>44</v>
      </c>
      <c r="E216" s="212">
        <f>IF((F216+O216)&gt;0,(F216+O216)," ")</f>
        <v>1315886</v>
      </c>
      <c r="F216" s="212">
        <f>IF((G216+J216+K216+L216+N216)&gt;0,(G216+J216+K216+L216+N216)," ")</f>
        <v>1315886</v>
      </c>
      <c r="G216" s="212">
        <f>IF((H216+I216)&gt;0,(H216+I216)," ")</f>
        <v>1312525</v>
      </c>
      <c r="H216" s="240">
        <v>1181200</v>
      </c>
      <c r="I216" s="213">
        <v>131325</v>
      </c>
      <c r="J216" s="240"/>
      <c r="K216" s="213">
        <v>3361</v>
      </c>
      <c r="L216" s="445"/>
      <c r="M216" s="200"/>
      <c r="N216" s="199"/>
      <c r="O216" s="203"/>
      <c r="P216" s="214"/>
      <c r="Q216" s="485"/>
      <c r="R216" s="539"/>
    </row>
    <row r="217" spans="1:18" ht="15.75" customHeight="1">
      <c r="A217" s="225"/>
      <c r="B217" s="238"/>
      <c r="C217" s="743"/>
      <c r="D217" s="198" t="s">
        <v>46</v>
      </c>
      <c r="E217" s="200">
        <f>F217</f>
        <v>1315545.31</v>
      </c>
      <c r="F217" s="200">
        <f>G217+K217</f>
        <v>1315545.31</v>
      </c>
      <c r="G217" s="200">
        <f>H217+I217</f>
        <v>1312185.24</v>
      </c>
      <c r="H217" s="201">
        <v>1180925.72</v>
      </c>
      <c r="I217" s="202">
        <v>131259.52</v>
      </c>
      <c r="J217" s="431"/>
      <c r="K217" s="202">
        <v>3360.07</v>
      </c>
      <c r="L217" s="445"/>
      <c r="M217" s="200"/>
      <c r="N217" s="199"/>
      <c r="O217" s="203"/>
      <c r="P217" s="214"/>
      <c r="Q217" s="486"/>
      <c r="R217" s="540"/>
    </row>
    <row r="218" spans="1:18" ht="19.5" customHeight="1">
      <c r="A218" s="225"/>
      <c r="B218" s="238"/>
      <c r="C218" s="626"/>
      <c r="D218" s="198" t="s">
        <v>47</v>
      </c>
      <c r="E218" s="200">
        <f>ROUND((E217/E216)*100,2)</f>
        <v>99.97</v>
      </c>
      <c r="F218" s="200">
        <f>ROUND((F217/F216)*100,2)</f>
        <v>99.97</v>
      </c>
      <c r="G218" s="200">
        <f>ROUND((G217/G216)*100,2)</f>
        <v>99.97</v>
      </c>
      <c r="H218" s="200">
        <f>ROUND((H217/H216)*100,2)</f>
        <v>99.98</v>
      </c>
      <c r="I218" s="200">
        <f>ROUND((I217/I216)*100,2)</f>
        <v>99.95</v>
      </c>
      <c r="J218" s="431"/>
      <c r="K218" s="200">
        <f>ROUND((K217/K216)*100,2)</f>
        <v>99.97</v>
      </c>
      <c r="L218" s="445"/>
      <c r="M218" s="200"/>
      <c r="N218" s="199"/>
      <c r="O218" s="203"/>
      <c r="P218" s="214"/>
      <c r="Q218" s="487"/>
      <c r="R218" s="541"/>
    </row>
    <row r="219" spans="1:18" ht="16.5" customHeight="1">
      <c r="A219" s="225"/>
      <c r="B219" s="316" t="s">
        <v>159</v>
      </c>
      <c r="C219" s="741" t="s">
        <v>62</v>
      </c>
      <c r="D219" s="281" t="s">
        <v>44</v>
      </c>
      <c r="E219" s="191">
        <f>IF((F219+O219)&gt;0,(F219+O219)," ")</f>
        <v>1123198</v>
      </c>
      <c r="F219" s="190">
        <f>IF((G219+J219+K219+L219+N219)&gt;0,(G219+J219+K219+L219+N219)," ")</f>
        <v>1037828</v>
      </c>
      <c r="G219" s="478"/>
      <c r="H219" s="479"/>
      <c r="I219" s="480"/>
      <c r="J219" s="263">
        <v>17000</v>
      </c>
      <c r="K219" s="427"/>
      <c r="L219" s="191">
        <v>1020828</v>
      </c>
      <c r="M219" s="190"/>
      <c r="N219" s="317"/>
      <c r="O219" s="191">
        <f>P219</f>
        <v>85370</v>
      </c>
      <c r="P219" s="243">
        <f>Q219</f>
        <v>85370</v>
      </c>
      <c r="Q219" s="164">
        <v>85370</v>
      </c>
      <c r="R219" s="540"/>
    </row>
    <row r="220" spans="1:18" ht="18" customHeight="1">
      <c r="A220" s="225"/>
      <c r="B220" s="318"/>
      <c r="C220" s="742"/>
      <c r="D220" s="198" t="s">
        <v>46</v>
      </c>
      <c r="E220" s="199">
        <f>F220+P220</f>
        <v>1106755.06</v>
      </c>
      <c r="F220" s="200">
        <f>J220+L220</f>
        <v>1022512.26</v>
      </c>
      <c r="G220" s="440"/>
      <c r="H220" s="464"/>
      <c r="I220" s="470"/>
      <c r="J220" s="265">
        <v>17000</v>
      </c>
      <c r="K220" s="431"/>
      <c r="L220" s="199">
        <v>1005512.26</v>
      </c>
      <c r="M220" s="200"/>
      <c r="N220" s="314"/>
      <c r="O220" s="199">
        <f>P220</f>
        <v>84242.8</v>
      </c>
      <c r="P220" s="233">
        <f>Q220</f>
        <v>84242.8</v>
      </c>
      <c r="Q220" s="588">
        <v>84242.8</v>
      </c>
      <c r="R220" s="540"/>
    </row>
    <row r="221" spans="1:18" ht="18" customHeight="1">
      <c r="A221" s="246"/>
      <c r="B221" s="319"/>
      <c r="C221" s="320"/>
      <c r="D221" s="198" t="s">
        <v>47</v>
      </c>
      <c r="E221" s="199">
        <f>ROUND((E220/E219)*100,2)</f>
        <v>98.54</v>
      </c>
      <c r="F221" s="185">
        <f>ROUND((F220/F219)*100,2)</f>
        <v>98.52</v>
      </c>
      <c r="G221" s="440"/>
      <c r="H221" s="464"/>
      <c r="I221" s="481"/>
      <c r="J221" s="185">
        <f>ROUND((J220/J219)*100,2)</f>
        <v>100</v>
      </c>
      <c r="K221" s="452"/>
      <c r="L221" s="185">
        <f>ROUND((L220/L219)*100,2)</f>
        <v>98.5</v>
      </c>
      <c r="M221" s="185"/>
      <c r="N221" s="321"/>
      <c r="O221" s="185">
        <f>ROUND((O220/O219)*100,2)</f>
        <v>98.68</v>
      </c>
      <c r="P221" s="185">
        <f>ROUND((P220/P219)*100,2)</f>
        <v>98.68</v>
      </c>
      <c r="Q221" s="185">
        <f>ROUND((Q220/Q219)*100,2)</f>
        <v>98.68</v>
      </c>
      <c r="R221" s="541"/>
    </row>
    <row r="222" spans="1:18" ht="18.75" customHeight="1">
      <c r="A222" s="752">
        <v>854</v>
      </c>
      <c r="B222" s="219"/>
      <c r="C222" s="760" t="s">
        <v>160</v>
      </c>
      <c r="D222" s="166" t="s">
        <v>44</v>
      </c>
      <c r="E222" s="28">
        <f>IF((F222+O222)&gt;0,(F222+O222)," ")</f>
        <v>10276906</v>
      </c>
      <c r="F222" s="66">
        <f>IF((G222+J222+K222+L222+N222)&gt;0,(G222+J222+K222+L222+N222)," ")</f>
        <v>9986906</v>
      </c>
      <c r="G222" s="30">
        <f>IF((H222+I222)&gt;0,(H222+I222)," ")</f>
        <v>9490891</v>
      </c>
      <c r="H222" s="66">
        <f>H225+H228+H231+H235+H238+H247+H250</f>
        <v>6890394</v>
      </c>
      <c r="I222" s="28">
        <f>I225+I228+I231+I235+I238+I247+I250+I253+I256</f>
        <v>2600497</v>
      </c>
      <c r="J222" s="66">
        <f>J244</f>
        <v>245126</v>
      </c>
      <c r="K222" s="28">
        <f>K225+K228+K231+K238+K241+K247+K250+K253+K256</f>
        <v>250889</v>
      </c>
      <c r="L222" s="417"/>
      <c r="M222" s="68"/>
      <c r="N222" s="167"/>
      <c r="O222" s="66">
        <f>P222</f>
        <v>290000</v>
      </c>
      <c r="P222" s="250">
        <f>P238+P231+P247</f>
        <v>290000</v>
      </c>
      <c r="Q222" s="519"/>
      <c r="R222" s="538"/>
    </row>
    <row r="223" spans="1:18" ht="18" customHeight="1">
      <c r="A223" s="753"/>
      <c r="B223" s="220"/>
      <c r="C223" s="767"/>
      <c r="D223" s="169" t="s">
        <v>46</v>
      </c>
      <c r="E223" s="38">
        <f>E226+E229+E232+E236+E239+E242+E248+E251+E254+E257+E245</f>
        <v>10069567.799999999</v>
      </c>
      <c r="F223" s="73">
        <f>F226+F229+F232+F236+F239+F242+F248+F251+F254+F257+F245</f>
        <v>9831169.680000002</v>
      </c>
      <c r="G223" s="553">
        <f>G226+G229+G232+G236+G239+G248+G251+G254+G257</f>
        <v>9344599.23</v>
      </c>
      <c r="H223" s="73">
        <f>H226+H229+H232+H236+H239+H248+H251</f>
        <v>6834349.009999999</v>
      </c>
      <c r="I223" s="38">
        <f>I226+I229+I232+I236+I239+I248+I251+I254+I257</f>
        <v>2510250.2199999997</v>
      </c>
      <c r="J223" s="73">
        <f>J245</f>
        <v>240617.6</v>
      </c>
      <c r="K223" s="38">
        <f>K226+K229+K232+K239+K242+K248+K251</f>
        <v>245952.84999999998</v>
      </c>
      <c r="L223" s="419"/>
      <c r="M223" s="77"/>
      <c r="N223" s="170"/>
      <c r="O223" s="73">
        <f>P223</f>
        <v>238398.12</v>
      </c>
      <c r="P223" s="252">
        <f>P239+P232+P248</f>
        <v>238398.12</v>
      </c>
      <c r="Q223" s="517"/>
      <c r="R223" s="531"/>
    </row>
    <row r="224" spans="1:18" ht="17.25" customHeight="1">
      <c r="A224" s="754"/>
      <c r="B224" s="220"/>
      <c r="C224" s="628"/>
      <c r="D224" s="169" t="s">
        <v>47</v>
      </c>
      <c r="E224" s="38">
        <f aca="true" t="shared" si="15" ref="E224:K224">ROUND((E223/E222)*100,2)</f>
        <v>97.98</v>
      </c>
      <c r="F224" s="43">
        <f t="shared" si="15"/>
        <v>98.44</v>
      </c>
      <c r="G224" s="43">
        <f t="shared" si="15"/>
        <v>98.46</v>
      </c>
      <c r="H224" s="43">
        <f t="shared" si="15"/>
        <v>99.19</v>
      </c>
      <c r="I224" s="43">
        <f t="shared" si="15"/>
        <v>96.53</v>
      </c>
      <c r="J224" s="43">
        <f t="shared" si="15"/>
        <v>98.16</v>
      </c>
      <c r="K224" s="43">
        <f t="shared" si="15"/>
        <v>98.03</v>
      </c>
      <c r="L224" s="421"/>
      <c r="M224" s="86"/>
      <c r="N224" s="172"/>
      <c r="O224" s="43">
        <f>ROUND((O223/O222)*100,2)</f>
        <v>82.21</v>
      </c>
      <c r="P224" s="223">
        <f>ROUND((P223/P222)*100,2)</f>
        <v>82.21</v>
      </c>
      <c r="Q224" s="517"/>
      <c r="R224" s="542"/>
    </row>
    <row r="225" spans="1:18" ht="16.5" customHeight="1">
      <c r="A225" s="225"/>
      <c r="B225" s="226" t="s">
        <v>161</v>
      </c>
      <c r="C225" s="741" t="s">
        <v>162</v>
      </c>
      <c r="D225" s="227" t="s">
        <v>44</v>
      </c>
      <c r="E225" s="190">
        <f>IF((F225+O225)&gt;0,(F225+O225)," ")</f>
        <v>318219</v>
      </c>
      <c r="F225" s="189">
        <f>IF((G225+J225+K225+L225+N225)&gt;0,(G225+J225+K225+L225+N225)," ")</f>
        <v>318219</v>
      </c>
      <c r="G225" s="212">
        <f>IF((H225+I225)&gt;0,(H225+I225)," ")</f>
        <v>315272</v>
      </c>
      <c r="H225" s="213">
        <v>285434</v>
      </c>
      <c r="I225" s="240">
        <v>29838</v>
      </c>
      <c r="J225" s="195"/>
      <c r="K225" s="240">
        <v>2947</v>
      </c>
      <c r="L225" s="196"/>
      <c r="M225" s="204"/>
      <c r="N225" s="203"/>
      <c r="O225" s="429"/>
      <c r="P225" s="445"/>
      <c r="Q225" s="485"/>
      <c r="R225" s="540"/>
    </row>
    <row r="226" spans="1:18" ht="17.25" customHeight="1">
      <c r="A226" s="225"/>
      <c r="B226" s="231"/>
      <c r="C226" s="742"/>
      <c r="D226" s="232" t="s">
        <v>46</v>
      </c>
      <c r="E226" s="200">
        <f>F226</f>
        <v>318205.23</v>
      </c>
      <c r="F226" s="199">
        <f>G226+K226</f>
        <v>318205.23</v>
      </c>
      <c r="G226" s="200">
        <f>H226+I226</f>
        <v>315265.98</v>
      </c>
      <c r="H226" s="202">
        <v>285427.98</v>
      </c>
      <c r="I226" s="201">
        <v>29838</v>
      </c>
      <c r="J226" s="432"/>
      <c r="K226" s="201">
        <v>2939.25</v>
      </c>
      <c r="L226" s="203"/>
      <c r="M226" s="204"/>
      <c r="N226" s="203"/>
      <c r="O226" s="429"/>
      <c r="P226" s="445"/>
      <c r="Q226" s="486"/>
      <c r="R226" s="540"/>
    </row>
    <row r="227" spans="1:18" ht="18" customHeight="1">
      <c r="A227" s="225"/>
      <c r="B227" s="234"/>
      <c r="C227" s="235"/>
      <c r="D227" s="236" t="s">
        <v>47</v>
      </c>
      <c r="E227" s="185">
        <v>99.99</v>
      </c>
      <c r="F227" s="185">
        <v>99.99</v>
      </c>
      <c r="G227" s="185">
        <v>99.99</v>
      </c>
      <c r="H227" s="185">
        <v>99.99</v>
      </c>
      <c r="I227" s="185">
        <f>ROUND((I226/I225)*100,2)</f>
        <v>100</v>
      </c>
      <c r="J227" s="435"/>
      <c r="K227" s="185">
        <f>ROUND((K226/K225)*100,2)</f>
        <v>99.74</v>
      </c>
      <c r="L227" s="203"/>
      <c r="M227" s="204"/>
      <c r="N227" s="203"/>
      <c r="O227" s="429"/>
      <c r="P227" s="445"/>
      <c r="Q227" s="487"/>
      <c r="R227" s="540"/>
    </row>
    <row r="228" spans="1:18" ht="16.5" customHeight="1">
      <c r="A228" s="225"/>
      <c r="B228" s="238" t="s">
        <v>163</v>
      </c>
      <c r="C228" s="741" t="s">
        <v>164</v>
      </c>
      <c r="D228" s="239" t="s">
        <v>44</v>
      </c>
      <c r="E228" s="212">
        <f>IF((F228+O228)&gt;0,(F228+O228)," ")</f>
        <v>1027981</v>
      </c>
      <c r="F228" s="189">
        <f>IF((G228+J228+K228+L228+N228)&gt;0,(G228+J228+K228+L228+N228)," ")</f>
        <v>1027981</v>
      </c>
      <c r="G228" s="212">
        <f>IF((H228+I228)&gt;0,(H228+I228)," ")</f>
        <v>1025807</v>
      </c>
      <c r="H228" s="213">
        <v>736457</v>
      </c>
      <c r="I228" s="240">
        <v>289350</v>
      </c>
      <c r="J228" s="202"/>
      <c r="K228" s="192">
        <v>2174</v>
      </c>
      <c r="L228" s="196"/>
      <c r="M228" s="197"/>
      <c r="N228" s="196"/>
      <c r="O228" s="449"/>
      <c r="P228" s="444"/>
      <c r="Q228" s="486"/>
      <c r="R228" s="539"/>
    </row>
    <row r="229" spans="1:18" ht="18" customHeight="1">
      <c r="A229" s="225"/>
      <c r="B229" s="238"/>
      <c r="C229" s="743"/>
      <c r="D229" s="232" t="s">
        <v>46</v>
      </c>
      <c r="E229" s="200">
        <f>F229</f>
        <v>1012797.8099999999</v>
      </c>
      <c r="F229" s="199">
        <f>G229+K229</f>
        <v>1012797.8099999999</v>
      </c>
      <c r="G229" s="200">
        <f>H229+I229</f>
        <v>1011072.49</v>
      </c>
      <c r="H229" s="202">
        <v>731862.14</v>
      </c>
      <c r="I229" s="201">
        <v>279210.35</v>
      </c>
      <c r="J229" s="432"/>
      <c r="K229" s="201">
        <v>1725.32</v>
      </c>
      <c r="L229" s="203"/>
      <c r="M229" s="204"/>
      <c r="N229" s="203"/>
      <c r="O229" s="429"/>
      <c r="P229" s="445"/>
      <c r="Q229" s="486"/>
      <c r="R229" s="540"/>
    </row>
    <row r="230" spans="1:18" ht="15.75" customHeight="1">
      <c r="A230" s="225"/>
      <c r="B230" s="238"/>
      <c r="C230" s="626"/>
      <c r="D230" s="232" t="s">
        <v>47</v>
      </c>
      <c r="E230" s="200">
        <f>ROUND((E229/E228)*100,2)</f>
        <v>98.52</v>
      </c>
      <c r="F230" s="200">
        <f>ROUND((F229/F228)*100,2)</f>
        <v>98.52</v>
      </c>
      <c r="G230" s="200">
        <f>ROUND((G229/G228)*100,2)</f>
        <v>98.56</v>
      </c>
      <c r="H230" s="200">
        <f>ROUND((H229/H228)*100,2)</f>
        <v>99.38</v>
      </c>
      <c r="I230" s="200">
        <f>ROUND((I229/I228)*100,2)</f>
        <v>96.5</v>
      </c>
      <c r="J230" s="432"/>
      <c r="K230" s="185">
        <f>ROUND((K229/K228)*100,2)</f>
        <v>79.36</v>
      </c>
      <c r="L230" s="209"/>
      <c r="M230" s="210"/>
      <c r="N230" s="209"/>
      <c r="O230" s="433"/>
      <c r="P230" s="446"/>
      <c r="Q230" s="486"/>
      <c r="R230" s="541"/>
    </row>
    <row r="231" spans="1:18" ht="18" customHeight="1">
      <c r="A231" s="225"/>
      <c r="B231" s="226" t="s">
        <v>165</v>
      </c>
      <c r="C231" s="741" t="s">
        <v>166</v>
      </c>
      <c r="D231" s="227" t="s">
        <v>44</v>
      </c>
      <c r="E231" s="190">
        <f>F231+O231</f>
        <v>938497</v>
      </c>
      <c r="F231" s="191">
        <f>IF((G231+J231+K231+L231+N231)&gt;0,(G231+J231+K231+L231+N231)," ")</f>
        <v>928497</v>
      </c>
      <c r="G231" s="190">
        <f>IF((H231+I231)&gt;0,(H231+I231)," ")</f>
        <v>927154</v>
      </c>
      <c r="H231" s="193">
        <v>797958</v>
      </c>
      <c r="I231" s="192">
        <v>129196</v>
      </c>
      <c r="J231" s="195"/>
      <c r="K231" s="240">
        <v>1343</v>
      </c>
      <c r="L231" s="203"/>
      <c r="M231" s="204"/>
      <c r="N231" s="203"/>
      <c r="O231" s="189">
        <f>P231</f>
        <v>10000</v>
      </c>
      <c r="P231" s="513">
        <v>10000</v>
      </c>
      <c r="Q231" s="485"/>
      <c r="R231" s="540"/>
    </row>
    <row r="232" spans="1:18" ht="15.75" customHeight="1">
      <c r="A232" s="225"/>
      <c r="B232" s="245"/>
      <c r="C232" s="742"/>
      <c r="D232" s="232" t="s">
        <v>46</v>
      </c>
      <c r="E232" s="200">
        <f>F232+P232</f>
        <v>931287.4700000001</v>
      </c>
      <c r="F232" s="199">
        <f>G232+K232</f>
        <v>921447.4700000001</v>
      </c>
      <c r="G232" s="200">
        <f>H232+I232</f>
        <v>920145.8200000001</v>
      </c>
      <c r="H232" s="202">
        <v>795515.92</v>
      </c>
      <c r="I232" s="201">
        <v>124629.9</v>
      </c>
      <c r="J232" s="432"/>
      <c r="K232" s="201">
        <v>1301.65</v>
      </c>
      <c r="L232" s="203"/>
      <c r="M232" s="204"/>
      <c r="N232" s="203"/>
      <c r="O232" s="199">
        <f>P232</f>
        <v>9840</v>
      </c>
      <c r="P232" s="233">
        <v>9840</v>
      </c>
      <c r="Q232" s="486"/>
      <c r="R232" s="540"/>
    </row>
    <row r="233" spans="1:18" ht="15" customHeight="1" thickBot="1">
      <c r="A233" s="669"/>
      <c r="B233" s="677"/>
      <c r="C233" s="678"/>
      <c r="D233" s="671" t="s">
        <v>47</v>
      </c>
      <c r="E233" s="637">
        <f>ROUND((E232/E231)*100,2)</f>
        <v>99.23</v>
      </c>
      <c r="F233" s="637">
        <f>ROUND((F232/F231)*100,2)</f>
        <v>99.24</v>
      </c>
      <c r="G233" s="637">
        <f>ROUND((G232/G231)*100,2)</f>
        <v>99.24</v>
      </c>
      <c r="H233" s="637">
        <f>ROUND((H232/H231)*100,2)</f>
        <v>99.69</v>
      </c>
      <c r="I233" s="637">
        <f>ROUND((I232/I231)*100,2)</f>
        <v>96.47</v>
      </c>
      <c r="J233" s="639"/>
      <c r="K233" s="637">
        <f>ROUND((K232/K231)*100,2)</f>
        <v>96.92</v>
      </c>
      <c r="L233" s="640"/>
      <c r="M233" s="641"/>
      <c r="N233" s="640"/>
      <c r="O233" s="637">
        <f>ROUND((O232/O231)*100,2)</f>
        <v>98.4</v>
      </c>
      <c r="P233" s="637">
        <f>ROUND((P232/P231)*100,2)</f>
        <v>98.4</v>
      </c>
      <c r="Q233" s="667"/>
      <c r="R233" s="644"/>
    </row>
    <row r="234" spans="1:18" ht="15" customHeight="1" thickBot="1">
      <c r="A234" s="322">
        <v>1</v>
      </c>
      <c r="B234" s="615" t="s">
        <v>40</v>
      </c>
      <c r="C234" s="597">
        <v>3</v>
      </c>
      <c r="D234" s="616">
        <v>4</v>
      </c>
      <c r="E234" s="599">
        <v>5</v>
      </c>
      <c r="F234" s="600">
        <v>6</v>
      </c>
      <c r="G234" s="599">
        <v>7</v>
      </c>
      <c r="H234" s="600">
        <v>8</v>
      </c>
      <c r="I234" s="599">
        <v>9</v>
      </c>
      <c r="J234" s="617">
        <v>10</v>
      </c>
      <c r="K234" s="599">
        <v>11</v>
      </c>
      <c r="L234" s="599">
        <v>12</v>
      </c>
      <c r="M234" s="600">
        <v>13</v>
      </c>
      <c r="N234" s="599">
        <v>14</v>
      </c>
      <c r="O234" s="600">
        <v>15</v>
      </c>
      <c r="P234" s="598">
        <v>16</v>
      </c>
      <c r="Q234" s="611">
        <v>17</v>
      </c>
      <c r="R234" s="602">
        <v>18</v>
      </c>
    </row>
    <row r="235" spans="1:18" ht="16.5" customHeight="1">
      <c r="A235" s="645"/>
      <c r="B235" s="673" t="s">
        <v>167</v>
      </c>
      <c r="C235" s="751" t="s">
        <v>168</v>
      </c>
      <c r="D235" s="679" t="s">
        <v>44</v>
      </c>
      <c r="E235" s="649">
        <f>IF((F235+O235)&gt;0,(F235+O235)," ")</f>
        <v>244730</v>
      </c>
      <c r="F235" s="648">
        <f>IF((G235+J235+L235+N235)&gt;0,(G235+J235+L235+N235)," ")</f>
        <v>244730</v>
      </c>
      <c r="G235" s="649">
        <f>IF((H235+I235)&gt;0,(H235+I235)," ")</f>
        <v>244730</v>
      </c>
      <c r="H235" s="651">
        <v>209976</v>
      </c>
      <c r="I235" s="674">
        <v>34754</v>
      </c>
      <c r="J235" s="680"/>
      <c r="K235" s="681" t="s">
        <v>45</v>
      </c>
      <c r="L235" s="654"/>
      <c r="M235" s="655"/>
      <c r="N235" s="654"/>
      <c r="O235" s="682"/>
      <c r="P235" s="683"/>
      <c r="Q235" s="676"/>
      <c r="R235" s="657"/>
    </row>
    <row r="236" spans="1:18" ht="15" customHeight="1">
      <c r="A236" s="225"/>
      <c r="B236" s="187"/>
      <c r="C236" s="743"/>
      <c r="D236" s="232" t="s">
        <v>46</v>
      </c>
      <c r="E236" s="200">
        <f>F236</f>
        <v>243865.55000000002</v>
      </c>
      <c r="F236" s="199">
        <f>G236</f>
        <v>243865.55000000002</v>
      </c>
      <c r="G236" s="200">
        <f>H236+I236</f>
        <v>243865.55000000002</v>
      </c>
      <c r="H236" s="202">
        <v>209453.95</v>
      </c>
      <c r="I236" s="201">
        <v>34411.6</v>
      </c>
      <c r="J236" s="432"/>
      <c r="K236" s="431" t="s">
        <v>45</v>
      </c>
      <c r="L236" s="203"/>
      <c r="M236" s="204"/>
      <c r="N236" s="203"/>
      <c r="O236" s="199"/>
      <c r="P236" s="233"/>
      <c r="Q236" s="486"/>
      <c r="R236" s="540"/>
    </row>
    <row r="237" spans="1:18" ht="17.25" customHeight="1">
      <c r="A237" s="241"/>
      <c r="B237" s="613"/>
      <c r="C237" s="325"/>
      <c r="D237" s="236" t="s">
        <v>47</v>
      </c>
      <c r="E237" s="185">
        <f>ROUND((E236/E235)*100,2)</f>
        <v>99.65</v>
      </c>
      <c r="F237" s="185">
        <f>ROUND((F236/F235)*100,2)</f>
        <v>99.65</v>
      </c>
      <c r="G237" s="185">
        <f>ROUND((G236/G235)*100,2)</f>
        <v>99.65</v>
      </c>
      <c r="H237" s="185">
        <f>ROUND((H236/H235)*100,2)</f>
        <v>99.75</v>
      </c>
      <c r="I237" s="185">
        <f>ROUND((I236/I235)*100,2)</f>
        <v>99.01</v>
      </c>
      <c r="J237" s="432"/>
      <c r="K237" s="430" t="s">
        <v>45</v>
      </c>
      <c r="L237" s="203"/>
      <c r="M237" s="204"/>
      <c r="N237" s="203"/>
      <c r="O237" s="199"/>
      <c r="P237" s="233"/>
      <c r="Q237" s="486"/>
      <c r="R237" s="540"/>
    </row>
    <row r="238" spans="1:18" ht="17.25" customHeight="1">
      <c r="A238" s="241"/>
      <c r="B238" s="231" t="s">
        <v>169</v>
      </c>
      <c r="C238" s="743" t="s">
        <v>170</v>
      </c>
      <c r="D238" s="239" t="s">
        <v>44</v>
      </c>
      <c r="E238" s="212">
        <f>IF((F238+O238)&gt;0,(F238+O238)," ")</f>
        <v>1342091</v>
      </c>
      <c r="F238" s="189">
        <f>IF((G238+J238+K238+L238+N238)&gt;0,(G238+J238+K238+L238+N238)," ")</f>
        <v>1212091</v>
      </c>
      <c r="G238" s="212">
        <f>IF((H238+I238)&gt;0,(H238+I238)," ")</f>
        <v>1206180</v>
      </c>
      <c r="H238" s="213">
        <v>669416</v>
      </c>
      <c r="I238" s="240">
        <v>536764</v>
      </c>
      <c r="J238" s="614"/>
      <c r="K238" s="192">
        <v>5911</v>
      </c>
      <c r="L238" s="196"/>
      <c r="M238" s="313"/>
      <c r="N238" s="196"/>
      <c r="O238" s="191">
        <f>P238</f>
        <v>130000</v>
      </c>
      <c r="P238" s="243">
        <v>130000</v>
      </c>
      <c r="Q238" s="485"/>
      <c r="R238" s="533"/>
    </row>
    <row r="239" spans="1:18" ht="16.5" customHeight="1">
      <c r="A239" s="241"/>
      <c r="B239" s="231"/>
      <c r="C239" s="743"/>
      <c r="D239" s="232" t="s">
        <v>46</v>
      </c>
      <c r="E239" s="200">
        <f>F239+O239</f>
        <v>1281004.62</v>
      </c>
      <c r="F239" s="199">
        <f>G239+K239</f>
        <v>1196740.01</v>
      </c>
      <c r="G239" s="200">
        <f>H239+I239</f>
        <v>1190829.25</v>
      </c>
      <c r="H239" s="202">
        <v>669326.94</v>
      </c>
      <c r="I239" s="201">
        <v>521502.31</v>
      </c>
      <c r="J239" s="453"/>
      <c r="K239" s="201">
        <v>5910.76</v>
      </c>
      <c r="L239" s="203"/>
      <c r="M239" s="214"/>
      <c r="N239" s="203"/>
      <c r="O239" s="199">
        <f>P239</f>
        <v>84264.61</v>
      </c>
      <c r="P239" s="233">
        <v>84264.61</v>
      </c>
      <c r="Q239" s="486"/>
      <c r="R239" s="532"/>
    </row>
    <row r="240" spans="1:18" ht="16.5" customHeight="1">
      <c r="A240" s="241"/>
      <c r="B240" s="234"/>
      <c r="C240" s="235"/>
      <c r="D240" s="236" t="s">
        <v>47</v>
      </c>
      <c r="E240" s="185">
        <f>ROUND((E239/E238)*100,2)</f>
        <v>95.45</v>
      </c>
      <c r="F240" s="185">
        <f>ROUND((F239/F238)*100,2)</f>
        <v>98.73</v>
      </c>
      <c r="G240" s="185">
        <f>ROUND((G239/G238)*100,2)</f>
        <v>98.73</v>
      </c>
      <c r="H240" s="185">
        <f>ROUND((H239/H238)*100,2)</f>
        <v>99.99</v>
      </c>
      <c r="I240" s="185">
        <f>ROUND((I239/I238)*100,2)</f>
        <v>97.16</v>
      </c>
      <c r="J240" s="472"/>
      <c r="K240" s="185">
        <f>ROUND((K239/K238)*100,2)</f>
        <v>100</v>
      </c>
      <c r="L240" s="209"/>
      <c r="M240" s="315"/>
      <c r="N240" s="209"/>
      <c r="O240" s="185">
        <f>ROUND((O239/O238)*100,2)</f>
        <v>64.82</v>
      </c>
      <c r="P240" s="237">
        <f>ROUND((P239/P238)*100,2)</f>
        <v>64.82</v>
      </c>
      <c r="Q240" s="487"/>
      <c r="R240" s="534"/>
    </row>
    <row r="241" spans="1:18" ht="18" customHeight="1">
      <c r="A241" s="241"/>
      <c r="B241" s="238" t="s">
        <v>171</v>
      </c>
      <c r="C241" s="741" t="s">
        <v>172</v>
      </c>
      <c r="D241" s="239" t="s">
        <v>44</v>
      </c>
      <c r="E241" s="212">
        <f>IF((F241+O241)&gt;0,(F241+O241)," ")</f>
        <v>43320</v>
      </c>
      <c r="F241" s="189">
        <f>IF((G241+J241+K241+L241+N241)&gt;0,(G241+J241+K241+L241+N241)," ")</f>
        <v>43320</v>
      </c>
      <c r="G241" s="200"/>
      <c r="H241" s="202"/>
      <c r="I241" s="201"/>
      <c r="J241" s="202"/>
      <c r="K241" s="240">
        <v>43320</v>
      </c>
      <c r="L241" s="196"/>
      <c r="M241" s="197"/>
      <c r="N241" s="196"/>
      <c r="O241" s="197"/>
      <c r="P241" s="313"/>
      <c r="Q241" s="485"/>
      <c r="R241" s="533"/>
    </row>
    <row r="242" spans="1:18" ht="15.75" customHeight="1">
      <c r="A242" s="241"/>
      <c r="B242" s="238"/>
      <c r="C242" s="743"/>
      <c r="D242" s="232" t="s">
        <v>46</v>
      </c>
      <c r="E242" s="200">
        <f>F242</f>
        <v>41530</v>
      </c>
      <c r="F242" s="199">
        <f>K242</f>
        <v>41530</v>
      </c>
      <c r="G242" s="430"/>
      <c r="H242" s="432"/>
      <c r="I242" s="431"/>
      <c r="J242" s="432"/>
      <c r="K242" s="201">
        <v>41530</v>
      </c>
      <c r="L242" s="203"/>
      <c r="M242" s="204"/>
      <c r="N242" s="203"/>
      <c r="O242" s="204"/>
      <c r="P242" s="214"/>
      <c r="Q242" s="486"/>
      <c r="R242" s="532"/>
    </row>
    <row r="243" spans="1:18" ht="15.75" customHeight="1">
      <c r="A243" s="241"/>
      <c r="B243" s="238"/>
      <c r="C243" s="626"/>
      <c r="D243" s="232" t="s">
        <v>47</v>
      </c>
      <c r="E243" s="200">
        <f>ROUND((E242/E241)*100,2)</f>
        <v>95.87</v>
      </c>
      <c r="F243" s="200">
        <f>ROUND((F242/F241)*100,2)</f>
        <v>95.87</v>
      </c>
      <c r="G243" s="430"/>
      <c r="H243" s="432"/>
      <c r="I243" s="431"/>
      <c r="J243" s="432"/>
      <c r="K243" s="200">
        <f>ROUND((K242/K241)*100,2)</f>
        <v>95.87</v>
      </c>
      <c r="L243" s="209"/>
      <c r="M243" s="210"/>
      <c r="N243" s="209"/>
      <c r="O243" s="210"/>
      <c r="P243" s="315"/>
      <c r="Q243" s="487"/>
      <c r="R243" s="534"/>
    </row>
    <row r="244" spans="1:18" ht="18" customHeight="1">
      <c r="A244" s="241"/>
      <c r="B244" s="226" t="s">
        <v>173</v>
      </c>
      <c r="C244" s="741" t="s">
        <v>174</v>
      </c>
      <c r="D244" s="227" t="s">
        <v>44</v>
      </c>
      <c r="E244" s="190">
        <f>F244</f>
        <v>245126</v>
      </c>
      <c r="F244" s="191">
        <f>J244</f>
        <v>245126</v>
      </c>
      <c r="G244" s="229"/>
      <c r="H244" s="195"/>
      <c r="I244" s="194"/>
      <c r="J244" s="263">
        <v>245126</v>
      </c>
      <c r="K244" s="448"/>
      <c r="L244" s="203"/>
      <c r="M244" s="204"/>
      <c r="N244" s="203"/>
      <c r="O244" s="204"/>
      <c r="P244" s="214"/>
      <c r="Q244" s="486"/>
      <c r="R244" s="532"/>
    </row>
    <row r="245" spans="1:18" ht="15.75" customHeight="1">
      <c r="A245" s="241"/>
      <c r="B245" s="231"/>
      <c r="C245" s="742"/>
      <c r="D245" s="232" t="s">
        <v>46</v>
      </c>
      <c r="E245" s="200">
        <f>F245</f>
        <v>240617.6</v>
      </c>
      <c r="F245" s="199">
        <f>J245</f>
        <v>240617.6</v>
      </c>
      <c r="G245" s="430"/>
      <c r="H245" s="432"/>
      <c r="I245" s="431"/>
      <c r="J245" s="265">
        <v>240617.6</v>
      </c>
      <c r="K245" s="430"/>
      <c r="L245" s="203"/>
      <c r="M245" s="204"/>
      <c r="N245" s="203"/>
      <c r="O245" s="204"/>
      <c r="P245" s="214"/>
      <c r="Q245" s="486"/>
      <c r="R245" s="532"/>
    </row>
    <row r="246" spans="1:18" ht="18" customHeight="1">
      <c r="A246" s="241"/>
      <c r="B246" s="234"/>
      <c r="C246" s="235"/>
      <c r="D246" s="236" t="s">
        <v>47</v>
      </c>
      <c r="E246" s="200">
        <f>ROUND((E245/E244)*100,2)</f>
        <v>98.16</v>
      </c>
      <c r="F246" s="200">
        <f>ROUND((F245/F244)*100,2)</f>
        <v>98.16</v>
      </c>
      <c r="G246" s="423"/>
      <c r="H246" s="435"/>
      <c r="I246" s="434"/>
      <c r="J246" s="200">
        <f>ROUND((J245/J244)*100,2)</f>
        <v>98.16</v>
      </c>
      <c r="K246" s="423"/>
      <c r="L246" s="203"/>
      <c r="M246" s="204"/>
      <c r="N246" s="203"/>
      <c r="O246" s="204"/>
      <c r="P246" s="214"/>
      <c r="Q246" s="487"/>
      <c r="R246" s="534"/>
    </row>
    <row r="247" spans="1:18" ht="18" customHeight="1">
      <c r="A247" s="241"/>
      <c r="B247" s="226" t="s">
        <v>175</v>
      </c>
      <c r="C247" s="741" t="s">
        <v>176</v>
      </c>
      <c r="D247" s="227" t="s">
        <v>44</v>
      </c>
      <c r="E247" s="190">
        <f>IF((F247+O247)&gt;0,(F247+O247)," ")</f>
        <v>4111592</v>
      </c>
      <c r="F247" s="191">
        <f>IF((G247+J247+K247+L247+N247)&gt;0,(G247+J247+K247+L247+N247)," ")</f>
        <v>3961592</v>
      </c>
      <c r="G247" s="190">
        <f>IF((H247+I247)&gt;0,(H247+I247)," ")</f>
        <v>3837222</v>
      </c>
      <c r="H247" s="193">
        <v>2886338</v>
      </c>
      <c r="I247" s="192">
        <v>950884</v>
      </c>
      <c r="J247" s="195"/>
      <c r="K247" s="192">
        <v>124370</v>
      </c>
      <c r="L247" s="196"/>
      <c r="M247" s="197"/>
      <c r="N247" s="196"/>
      <c r="O247" s="191">
        <f>P247</f>
        <v>150000</v>
      </c>
      <c r="P247" s="243">
        <v>150000</v>
      </c>
      <c r="Q247" s="485"/>
      <c r="R247" s="533"/>
    </row>
    <row r="248" spans="1:18" ht="15.75" customHeight="1">
      <c r="A248" s="241"/>
      <c r="B248" s="231"/>
      <c r="C248" s="742"/>
      <c r="D248" s="232" t="s">
        <v>46</v>
      </c>
      <c r="E248" s="200">
        <f>F248+O248</f>
        <v>4071519.8200000003</v>
      </c>
      <c r="F248" s="199">
        <f>G248+K248</f>
        <v>3927226.31</v>
      </c>
      <c r="G248" s="200">
        <f>H248+I248</f>
        <v>3802856.88</v>
      </c>
      <c r="H248" s="202">
        <v>2885983.28</v>
      </c>
      <c r="I248" s="201">
        <v>916873.6</v>
      </c>
      <c r="J248" s="432"/>
      <c r="K248" s="201">
        <v>124369.43</v>
      </c>
      <c r="L248" s="203"/>
      <c r="M248" s="204"/>
      <c r="N248" s="203"/>
      <c r="O248" s="199">
        <f>P248</f>
        <v>144293.51</v>
      </c>
      <c r="P248" s="233">
        <v>144293.51</v>
      </c>
      <c r="Q248" s="486"/>
      <c r="R248" s="532"/>
    </row>
    <row r="249" spans="1:18" ht="18" customHeight="1">
      <c r="A249" s="241"/>
      <c r="B249" s="234"/>
      <c r="C249" s="235"/>
      <c r="D249" s="236" t="s">
        <v>47</v>
      </c>
      <c r="E249" s="185">
        <f>ROUND((E248/E247)*100,2)</f>
        <v>99.03</v>
      </c>
      <c r="F249" s="185">
        <f>ROUND((F248/F247)*100,2)</f>
        <v>99.13</v>
      </c>
      <c r="G249" s="185">
        <f>ROUND((G248/G247)*100,2)</f>
        <v>99.1</v>
      </c>
      <c r="H249" s="185">
        <f>ROUND((H248/H247)*100,2)</f>
        <v>99.99</v>
      </c>
      <c r="I249" s="185">
        <f>ROUND((I248/I247)*100,2)</f>
        <v>96.42</v>
      </c>
      <c r="J249" s="435"/>
      <c r="K249" s="185">
        <f>ROUND((K248/K247)*100,2)</f>
        <v>100</v>
      </c>
      <c r="L249" s="209"/>
      <c r="M249" s="210"/>
      <c r="N249" s="209"/>
      <c r="O249" s="185">
        <f>ROUND((O248/O247)*100,2)</f>
        <v>96.2</v>
      </c>
      <c r="P249" s="237">
        <f>ROUND((P248/P247)*100,2)</f>
        <v>96.2</v>
      </c>
      <c r="Q249" s="486"/>
      <c r="R249" s="532"/>
    </row>
    <row r="250" spans="1:18" ht="18.75" customHeight="1">
      <c r="A250" s="241"/>
      <c r="B250" s="211" t="s">
        <v>177</v>
      </c>
      <c r="C250" s="741" t="s">
        <v>178</v>
      </c>
      <c r="D250" s="239" t="s">
        <v>44</v>
      </c>
      <c r="E250" s="212">
        <f>IF((F250+O250)&gt;0,(F250+O250)," ")</f>
        <v>1920878</v>
      </c>
      <c r="F250" s="189">
        <f>IF((G250+J250+K250+L250+N250)&gt;0,(G250+J250+K250+L250+N250)," ")</f>
        <v>1920878</v>
      </c>
      <c r="G250" s="212">
        <f>IF((H250+I250)&gt;0,(H250+I250)," ")</f>
        <v>1850054</v>
      </c>
      <c r="H250" s="213">
        <v>1304815</v>
      </c>
      <c r="I250" s="240">
        <v>545239</v>
      </c>
      <c r="J250" s="202"/>
      <c r="K250" s="240">
        <v>70824</v>
      </c>
      <c r="L250" s="203"/>
      <c r="M250" s="204"/>
      <c r="N250" s="203"/>
      <c r="O250" s="204"/>
      <c r="P250" s="214"/>
      <c r="Q250" s="485"/>
      <c r="R250" s="533"/>
    </row>
    <row r="251" spans="1:18" ht="15.75" customHeight="1">
      <c r="A251" s="241"/>
      <c r="B251" s="187"/>
      <c r="C251" s="743"/>
      <c r="D251" s="232" t="s">
        <v>46</v>
      </c>
      <c r="E251" s="200">
        <f>F251</f>
        <v>1850360.13</v>
      </c>
      <c r="F251" s="199">
        <f>G251+K251</f>
        <v>1850360.13</v>
      </c>
      <c r="G251" s="200">
        <f>H251+I251</f>
        <v>1782183.69</v>
      </c>
      <c r="H251" s="202">
        <v>1256778.8</v>
      </c>
      <c r="I251" s="201">
        <v>525404.89</v>
      </c>
      <c r="J251" s="432"/>
      <c r="K251" s="201">
        <v>68176.44</v>
      </c>
      <c r="L251" s="203"/>
      <c r="M251" s="204"/>
      <c r="N251" s="203"/>
      <c r="O251" s="204"/>
      <c r="P251" s="214"/>
      <c r="Q251" s="486"/>
      <c r="R251" s="532"/>
    </row>
    <row r="252" spans="1:18" ht="16.5" customHeight="1">
      <c r="A252" s="241"/>
      <c r="B252" s="205"/>
      <c r="C252" s="626"/>
      <c r="D252" s="232" t="s">
        <v>47</v>
      </c>
      <c r="E252" s="200">
        <f>ROUND((E251/E250)*100,2)</f>
        <v>96.33</v>
      </c>
      <c r="F252" s="185">
        <f>ROUND((F251/F250)*100,2)</f>
        <v>96.33</v>
      </c>
      <c r="G252" s="185">
        <f>ROUND((G251/G250)*100,2)</f>
        <v>96.33</v>
      </c>
      <c r="H252" s="185">
        <f>ROUND((H251/H250)*100,2)</f>
        <v>96.32</v>
      </c>
      <c r="I252" s="185">
        <f>ROUND((I251/I250)*100,2)</f>
        <v>96.36</v>
      </c>
      <c r="J252" s="432"/>
      <c r="K252" s="185">
        <f>ROUND((K251/K250)*100,2)</f>
        <v>96.26</v>
      </c>
      <c r="L252" s="209"/>
      <c r="M252" s="210"/>
      <c r="N252" s="209"/>
      <c r="O252" s="210"/>
      <c r="P252" s="315"/>
      <c r="Q252" s="487"/>
      <c r="R252" s="534"/>
    </row>
    <row r="253" spans="1:18" ht="16.5" customHeight="1">
      <c r="A253" s="241"/>
      <c r="B253" s="226" t="s">
        <v>179</v>
      </c>
      <c r="C253" s="741" t="s">
        <v>125</v>
      </c>
      <c r="D253" s="227" t="s">
        <v>44</v>
      </c>
      <c r="E253" s="190">
        <f>IF((F253+O253)&gt;0,(F253+O253)," ")</f>
        <v>35190</v>
      </c>
      <c r="F253" s="189">
        <f>IF((G253+J253+K253+L253+N253)&gt;0,(G253+J253+K253+L253+N253)," ")</f>
        <v>35190</v>
      </c>
      <c r="G253" s="212">
        <f>IF((H253+I253)&gt;0,(H253+I253)," ")</f>
        <v>35190</v>
      </c>
      <c r="H253" s="202"/>
      <c r="I253" s="240">
        <v>35190</v>
      </c>
      <c r="J253" s="428"/>
      <c r="K253" s="431"/>
      <c r="L253" s="196"/>
      <c r="M253" s="204"/>
      <c r="N253" s="203"/>
      <c r="O253" s="204"/>
      <c r="P253" s="214"/>
      <c r="Q253" s="485"/>
      <c r="R253" s="533"/>
    </row>
    <row r="254" spans="1:18" ht="17.25" customHeight="1">
      <c r="A254" s="241"/>
      <c r="B254" s="231"/>
      <c r="C254" s="742"/>
      <c r="D254" s="232" t="s">
        <v>46</v>
      </c>
      <c r="E254" s="200">
        <f>F254</f>
        <v>29097.57</v>
      </c>
      <c r="F254" s="199">
        <f>G254</f>
        <v>29097.57</v>
      </c>
      <c r="G254" s="200">
        <f>I254</f>
        <v>29097.57</v>
      </c>
      <c r="H254" s="202"/>
      <c r="I254" s="201">
        <v>29097.57</v>
      </c>
      <c r="J254" s="432"/>
      <c r="K254" s="431"/>
      <c r="L254" s="203"/>
      <c r="M254" s="204"/>
      <c r="N254" s="203"/>
      <c r="O254" s="204"/>
      <c r="P254" s="214"/>
      <c r="Q254" s="486"/>
      <c r="R254" s="532"/>
    </row>
    <row r="255" spans="1:18" ht="17.25" customHeight="1">
      <c r="A255" s="241"/>
      <c r="B255" s="324"/>
      <c r="C255" s="325"/>
      <c r="D255" s="236" t="s">
        <v>47</v>
      </c>
      <c r="E255" s="185">
        <f>ROUND((E254/E253)*100,2)</f>
        <v>82.69</v>
      </c>
      <c r="F255" s="185">
        <f>ROUND((F254/F253)*100,2)</f>
        <v>82.69</v>
      </c>
      <c r="G255" s="185">
        <f>ROUND((G254/G253)*100,2)</f>
        <v>82.69</v>
      </c>
      <c r="H255" s="580"/>
      <c r="I255" s="185">
        <f>ROUND((I254/I253)*100,2)</f>
        <v>82.69</v>
      </c>
      <c r="J255" s="435"/>
      <c r="K255" s="431"/>
      <c r="L255" s="203"/>
      <c r="M255" s="204"/>
      <c r="N255" s="203"/>
      <c r="O255" s="204"/>
      <c r="P255" s="214"/>
      <c r="Q255" s="487"/>
      <c r="R255" s="534"/>
    </row>
    <row r="256" spans="1:18" ht="16.5" customHeight="1">
      <c r="A256" s="241"/>
      <c r="B256" s="238" t="s">
        <v>180</v>
      </c>
      <c r="C256" s="741" t="s">
        <v>62</v>
      </c>
      <c r="D256" s="239" t="s">
        <v>44</v>
      </c>
      <c r="E256" s="212">
        <f>IF((F256+O256)&gt;0,(F256+O256)," ")</f>
        <v>49282</v>
      </c>
      <c r="F256" s="189">
        <f>IF((G256+J256+K256+L256+N256)&gt;0,(G256+J256+K256+L256+N256)," ")</f>
        <v>49282</v>
      </c>
      <c r="G256" s="212">
        <f>IF((H256+I256)&gt;0,(H256+I256)," ")</f>
        <v>49282</v>
      </c>
      <c r="H256" s="437"/>
      <c r="I256" s="240">
        <v>49282</v>
      </c>
      <c r="J256" s="481"/>
      <c r="K256" s="462"/>
      <c r="L256" s="196"/>
      <c r="M256" s="197"/>
      <c r="N256" s="196"/>
      <c r="O256" s="197"/>
      <c r="P256" s="313"/>
      <c r="Q256" s="486"/>
      <c r="R256" s="532"/>
    </row>
    <row r="257" spans="1:18" ht="15" customHeight="1">
      <c r="A257" s="241"/>
      <c r="B257" s="264"/>
      <c r="C257" s="743"/>
      <c r="D257" s="232" t="s">
        <v>46</v>
      </c>
      <c r="E257" s="200">
        <f>F257</f>
        <v>49282</v>
      </c>
      <c r="F257" s="199">
        <f>G257</f>
        <v>49282</v>
      </c>
      <c r="G257" s="200">
        <f>I257</f>
        <v>49282</v>
      </c>
      <c r="H257" s="202"/>
      <c r="I257" s="201">
        <v>49282</v>
      </c>
      <c r="J257" s="481"/>
      <c r="K257" s="464"/>
      <c r="L257" s="203"/>
      <c r="M257" s="204"/>
      <c r="N257" s="203"/>
      <c r="O257" s="204"/>
      <c r="P257" s="214"/>
      <c r="Q257" s="486"/>
      <c r="R257" s="532"/>
    </row>
    <row r="258" spans="1:18" ht="16.5" customHeight="1">
      <c r="A258" s="246"/>
      <c r="B258" s="264"/>
      <c r="C258" s="626"/>
      <c r="D258" s="232" t="s">
        <v>47</v>
      </c>
      <c r="E258" s="200">
        <f>ROUND((E257/E256)*100,2)</f>
        <v>100</v>
      </c>
      <c r="F258" s="200">
        <f>ROUND((F257/F256)*100,2)</f>
        <v>100</v>
      </c>
      <c r="G258" s="200">
        <f>ROUND((G257/G256)*100,2)</f>
        <v>100</v>
      </c>
      <c r="H258" s="202"/>
      <c r="I258" s="200">
        <f>ROUND((I257/I256)*100,2)</f>
        <v>100</v>
      </c>
      <c r="J258" s="430"/>
      <c r="K258" s="465"/>
      <c r="L258" s="209"/>
      <c r="M258" s="210"/>
      <c r="N258" s="209"/>
      <c r="O258" s="210"/>
      <c r="P258" s="315"/>
      <c r="Q258" s="487"/>
      <c r="R258" s="534"/>
    </row>
    <row r="259" spans="1:18" ht="16.5" customHeight="1">
      <c r="A259" s="752">
        <v>900</v>
      </c>
      <c r="B259" s="326"/>
      <c r="C259" s="770" t="s">
        <v>181</v>
      </c>
      <c r="D259" s="327" t="s">
        <v>44</v>
      </c>
      <c r="E259" s="328">
        <f>G259+J259+K259+O259</f>
        <v>106082</v>
      </c>
      <c r="F259" s="329">
        <f>F262+F265</f>
        <v>101582</v>
      </c>
      <c r="G259" s="328">
        <f>G265</f>
        <v>72582</v>
      </c>
      <c r="H259" s="482"/>
      <c r="I259" s="330">
        <f>I265</f>
        <v>72582</v>
      </c>
      <c r="J259" s="331">
        <f>J262+J265</f>
        <v>28000</v>
      </c>
      <c r="K259" s="330">
        <f>K265</f>
        <v>1000</v>
      </c>
      <c r="L259" s="332"/>
      <c r="M259" s="333"/>
      <c r="N259" s="334"/>
      <c r="O259" s="514">
        <f>P259</f>
        <v>4500</v>
      </c>
      <c r="P259" s="520">
        <f>P265</f>
        <v>4500</v>
      </c>
      <c r="Q259" s="519"/>
      <c r="R259" s="535"/>
    </row>
    <row r="260" spans="1:18" ht="19.5" customHeight="1">
      <c r="A260" s="768"/>
      <c r="B260" s="335"/>
      <c r="C260" s="771"/>
      <c r="D260" s="336" t="s">
        <v>46</v>
      </c>
      <c r="E260" s="337">
        <f>E263+E266</f>
        <v>67876.22</v>
      </c>
      <c r="F260" s="584">
        <f>F263+F266</f>
        <v>63521.22</v>
      </c>
      <c r="G260" s="337">
        <f>G266</f>
        <v>43140.78</v>
      </c>
      <c r="H260" s="338"/>
      <c r="I260" s="339">
        <f>I266</f>
        <v>43140.78</v>
      </c>
      <c r="J260" s="338">
        <f>J263+J266</f>
        <v>19581.44</v>
      </c>
      <c r="K260" s="339">
        <f>K266</f>
        <v>799</v>
      </c>
      <c r="L260" s="332"/>
      <c r="M260" s="332"/>
      <c r="N260" s="334"/>
      <c r="O260" s="337">
        <f>P260</f>
        <v>4355</v>
      </c>
      <c r="P260" s="521">
        <f>P266</f>
        <v>4355</v>
      </c>
      <c r="Q260" s="517"/>
      <c r="R260" s="536"/>
    </row>
    <row r="261" spans="1:18" ht="17.25" customHeight="1">
      <c r="A261" s="769"/>
      <c r="B261" s="335"/>
      <c r="C261" s="340"/>
      <c r="D261" s="336" t="s">
        <v>47</v>
      </c>
      <c r="E261" s="337">
        <f>ROUND((E260/E259)*100,2)</f>
        <v>63.98</v>
      </c>
      <c r="F261" s="337">
        <f>ROUND((F260/F259)*100,2)</f>
        <v>62.53</v>
      </c>
      <c r="G261" s="337">
        <f>ROUND((G260/G259)*100,2)</f>
        <v>59.44</v>
      </c>
      <c r="H261" s="338"/>
      <c r="I261" s="337">
        <f>ROUND((I260/I259)*100,2)</f>
        <v>59.44</v>
      </c>
      <c r="J261" s="337">
        <f>ROUND((J260/J259)*100,2)</f>
        <v>69.93</v>
      </c>
      <c r="K261" s="337">
        <f>ROUND((K260/K259)*100,2)</f>
        <v>79.9</v>
      </c>
      <c r="L261" s="332"/>
      <c r="M261" s="332"/>
      <c r="N261" s="334"/>
      <c r="O261" s="337">
        <f>ROUND((O260/O259)*100,2)</f>
        <v>96.78</v>
      </c>
      <c r="P261" s="521">
        <f>ROUND((P260/P259)*100,2)</f>
        <v>96.78</v>
      </c>
      <c r="Q261" s="518"/>
      <c r="R261" s="537"/>
    </row>
    <row r="262" spans="1:18" ht="18.75" customHeight="1">
      <c r="A262" s="303"/>
      <c r="B262" s="262" t="s">
        <v>182</v>
      </c>
      <c r="C262" s="741" t="s">
        <v>183</v>
      </c>
      <c r="D262" s="227" t="s">
        <v>44</v>
      </c>
      <c r="E262" s="190">
        <f>F262</f>
        <v>27000</v>
      </c>
      <c r="F262" s="191">
        <f>J262</f>
        <v>27000</v>
      </c>
      <c r="G262" s="424"/>
      <c r="H262" s="428"/>
      <c r="I262" s="427"/>
      <c r="J262" s="306">
        <v>27000</v>
      </c>
      <c r="K262" s="286"/>
      <c r="L262" s="196"/>
      <c r="M262" s="196"/>
      <c r="N262" s="197"/>
      <c r="O262" s="196"/>
      <c r="P262" s="313"/>
      <c r="Q262" s="485"/>
      <c r="R262" s="533"/>
    </row>
    <row r="263" spans="1:18" ht="17.25" customHeight="1">
      <c r="A263" s="225"/>
      <c r="B263" s="238"/>
      <c r="C263" s="742"/>
      <c r="D263" s="232" t="s">
        <v>46</v>
      </c>
      <c r="E263" s="200">
        <f>F263</f>
        <v>18581.44</v>
      </c>
      <c r="F263" s="199">
        <f>J263</f>
        <v>18581.44</v>
      </c>
      <c r="G263" s="430"/>
      <c r="H263" s="432"/>
      <c r="I263" s="431"/>
      <c r="J263" s="244">
        <v>18581.44</v>
      </c>
      <c r="K263" s="292"/>
      <c r="L263" s="203"/>
      <c r="M263" s="203"/>
      <c r="N263" s="204"/>
      <c r="O263" s="203"/>
      <c r="P263" s="214"/>
      <c r="Q263" s="486"/>
      <c r="R263" s="532"/>
    </row>
    <row r="264" spans="1:18" ht="18.75" customHeight="1">
      <c r="A264" s="225"/>
      <c r="B264" s="305"/>
      <c r="C264" s="235"/>
      <c r="D264" s="236" t="s">
        <v>47</v>
      </c>
      <c r="E264" s="185">
        <f>ROUND((E263/E262)*100,2)</f>
        <v>68.82</v>
      </c>
      <c r="F264" s="185">
        <f>ROUND((F263/F262)*100,2)</f>
        <v>68.82</v>
      </c>
      <c r="G264" s="423"/>
      <c r="H264" s="435"/>
      <c r="I264" s="434"/>
      <c r="J264" s="185">
        <f>ROUND((J263/J262)*100,2)</f>
        <v>68.82</v>
      </c>
      <c r="K264" s="296"/>
      <c r="L264" s="209"/>
      <c r="M264" s="209"/>
      <c r="N264" s="210"/>
      <c r="O264" s="209"/>
      <c r="P264" s="315"/>
      <c r="Q264" s="486"/>
      <c r="R264" s="532"/>
    </row>
    <row r="265" spans="1:18" ht="18.75" customHeight="1">
      <c r="A265" s="225"/>
      <c r="B265" s="238" t="s">
        <v>184</v>
      </c>
      <c r="C265" s="741" t="s">
        <v>62</v>
      </c>
      <c r="D265" s="239" t="s">
        <v>44</v>
      </c>
      <c r="E265" s="212">
        <f>F265+O265</f>
        <v>79082</v>
      </c>
      <c r="F265" s="189">
        <f>G265+J265+K265</f>
        <v>74582</v>
      </c>
      <c r="G265" s="212">
        <f>I265</f>
        <v>72582</v>
      </c>
      <c r="H265" s="437"/>
      <c r="I265" s="240">
        <v>72582</v>
      </c>
      <c r="J265" s="304">
        <v>1000</v>
      </c>
      <c r="K265" s="240">
        <v>1000</v>
      </c>
      <c r="L265" s="203"/>
      <c r="M265" s="203"/>
      <c r="N265" s="204"/>
      <c r="O265" s="212">
        <f>P265</f>
        <v>4500</v>
      </c>
      <c r="P265" s="513">
        <v>4500</v>
      </c>
      <c r="Q265" s="485"/>
      <c r="R265" s="533"/>
    </row>
    <row r="266" spans="1:18" ht="15.75" customHeight="1">
      <c r="A266" s="225"/>
      <c r="B266" s="264"/>
      <c r="C266" s="743"/>
      <c r="D266" s="232" t="s">
        <v>46</v>
      </c>
      <c r="E266" s="200">
        <f>F266+O266</f>
        <v>49294.78</v>
      </c>
      <c r="F266" s="199">
        <f>G266+J266+K266</f>
        <v>44939.78</v>
      </c>
      <c r="G266" s="200">
        <f>I266</f>
        <v>43140.78</v>
      </c>
      <c r="H266" s="202"/>
      <c r="I266" s="201">
        <v>43140.78</v>
      </c>
      <c r="J266" s="244">
        <v>1000</v>
      </c>
      <c r="K266" s="201">
        <v>799</v>
      </c>
      <c r="L266" s="203"/>
      <c r="M266" s="203"/>
      <c r="N266" s="204"/>
      <c r="O266" s="200">
        <f>P266</f>
        <v>4355</v>
      </c>
      <c r="P266" s="233">
        <v>4355</v>
      </c>
      <c r="Q266" s="486"/>
      <c r="R266" s="532"/>
    </row>
    <row r="267" spans="1:18" ht="16.5" customHeight="1">
      <c r="A267" s="266"/>
      <c r="B267" s="267"/>
      <c r="C267" s="235"/>
      <c r="D267" s="236" t="s">
        <v>47</v>
      </c>
      <c r="E267" s="185">
        <f>ROUND((E266/E265)*100,2)</f>
        <v>62.33</v>
      </c>
      <c r="F267" s="185">
        <f>ROUND((F266/F265)*100,2)</f>
        <v>60.26</v>
      </c>
      <c r="G267" s="185">
        <f>ROUND((G266/G265)*100,2)</f>
        <v>59.44</v>
      </c>
      <c r="H267" s="580"/>
      <c r="I267" s="185">
        <f>ROUND((I266/I265)*100,2)</f>
        <v>59.44</v>
      </c>
      <c r="J267" s="185">
        <f>ROUND((J266/J265)*100,2)</f>
        <v>100</v>
      </c>
      <c r="K267" s="185">
        <f>ROUND((K266/K265)*100,2)</f>
        <v>79.9</v>
      </c>
      <c r="L267" s="209"/>
      <c r="M267" s="209"/>
      <c r="N267" s="210"/>
      <c r="O267" s="185">
        <f>ROUND((O266/O265)*100,2)</f>
        <v>96.78</v>
      </c>
      <c r="P267" s="237">
        <f>ROUND((P266/P265)*100,2)</f>
        <v>96.78</v>
      </c>
      <c r="Q267" s="487"/>
      <c r="R267" s="534"/>
    </row>
    <row r="268" spans="1:18" ht="20.25" customHeight="1">
      <c r="A268" s="752">
        <v>921</v>
      </c>
      <c r="B268" s="219"/>
      <c r="C268" s="760" t="s">
        <v>185</v>
      </c>
      <c r="D268" s="166" t="s">
        <v>44</v>
      </c>
      <c r="E268" s="28">
        <f>IF((F268+O268)&gt;0,(F268+O268)," ")</f>
        <v>436932</v>
      </c>
      <c r="F268" s="66">
        <f>IF((G268+J268+K268+L268+N268)&gt;0,(G268+J268+K268+L268+N268)," ")</f>
        <v>436932</v>
      </c>
      <c r="G268" s="28">
        <f>IF((H268+I268)&gt;0,(H268+I268)," ")</f>
        <v>55932</v>
      </c>
      <c r="H268" s="66">
        <f>SUM(H274:H280)</f>
        <v>720</v>
      </c>
      <c r="I268" s="28">
        <f>I277+I280</f>
        <v>55212</v>
      </c>
      <c r="J268" s="66">
        <f>J274+J271+J277</f>
        <v>381000</v>
      </c>
      <c r="K268" s="401"/>
      <c r="L268" s="68"/>
      <c r="M268" s="68"/>
      <c r="N268" s="69"/>
      <c r="O268" s="68"/>
      <c r="P268" s="67"/>
      <c r="Q268" s="519"/>
      <c r="R268" s="538"/>
    </row>
    <row r="269" spans="1:18" ht="17.25" customHeight="1">
      <c r="A269" s="753"/>
      <c r="B269" s="220"/>
      <c r="C269" s="767"/>
      <c r="D269" s="169" t="s">
        <v>46</v>
      </c>
      <c r="E269" s="38">
        <f>E272+E275+E278+E281</f>
        <v>429988.82</v>
      </c>
      <c r="F269" s="73">
        <f>F272+F275+F278+F281</f>
        <v>429988.82</v>
      </c>
      <c r="G269" s="38">
        <f>G281+G278</f>
        <v>48988.82</v>
      </c>
      <c r="H269" s="73">
        <f>H281</f>
        <v>350</v>
      </c>
      <c r="I269" s="38">
        <f>I281+I278</f>
        <v>48638.82</v>
      </c>
      <c r="J269" s="73">
        <f>J272+J275+J278</f>
        <v>381000</v>
      </c>
      <c r="K269" s="402"/>
      <c r="L269" s="77"/>
      <c r="M269" s="77"/>
      <c r="N269" s="78"/>
      <c r="O269" s="77"/>
      <c r="P269" s="76"/>
      <c r="Q269" s="517"/>
      <c r="R269" s="531"/>
    </row>
    <row r="270" spans="1:18" ht="19.5" customHeight="1">
      <c r="A270" s="754"/>
      <c r="B270" s="221"/>
      <c r="C270" s="309"/>
      <c r="D270" s="171" t="s">
        <v>47</v>
      </c>
      <c r="E270" s="43">
        <f aca="true" t="shared" si="16" ref="E270:J270">ROUND((E269/E268)*100,2)</f>
        <v>98.41</v>
      </c>
      <c r="F270" s="43">
        <f t="shared" si="16"/>
        <v>98.41</v>
      </c>
      <c r="G270" s="43">
        <f t="shared" si="16"/>
        <v>87.59</v>
      </c>
      <c r="H270" s="43">
        <f t="shared" si="16"/>
        <v>48.61</v>
      </c>
      <c r="I270" s="43">
        <f t="shared" si="16"/>
        <v>88.09</v>
      </c>
      <c r="J270" s="43">
        <f t="shared" si="16"/>
        <v>100</v>
      </c>
      <c r="K270" s="403"/>
      <c r="L270" s="86"/>
      <c r="M270" s="86"/>
      <c r="N270" s="87"/>
      <c r="O270" s="86"/>
      <c r="P270" s="85"/>
      <c r="Q270" s="517"/>
      <c r="R270" s="531"/>
    </row>
    <row r="271" spans="1:18" ht="19.5" customHeight="1">
      <c r="A271" s="258"/>
      <c r="B271" s="341" t="s">
        <v>186</v>
      </c>
      <c r="C271" s="764" t="s">
        <v>187</v>
      </c>
      <c r="D271" s="342" t="s">
        <v>44</v>
      </c>
      <c r="E271" s="149">
        <f>F271</f>
        <v>4000</v>
      </c>
      <c r="F271" s="150">
        <f>J271</f>
        <v>4000</v>
      </c>
      <c r="G271" s="404"/>
      <c r="H271" s="406"/>
      <c r="I271" s="404"/>
      <c r="J271" s="150">
        <v>4000</v>
      </c>
      <c r="K271" s="157"/>
      <c r="L271" s="157"/>
      <c r="M271" s="157"/>
      <c r="N271" s="158"/>
      <c r="O271" s="157"/>
      <c r="P271" s="504"/>
      <c r="Q271" s="485"/>
      <c r="R271" s="539"/>
    </row>
    <row r="272" spans="1:18" ht="17.25" customHeight="1">
      <c r="A272" s="258"/>
      <c r="B272" s="343"/>
      <c r="C272" s="745"/>
      <c r="D272" s="261" t="s">
        <v>46</v>
      </c>
      <c r="E272" s="154">
        <f>F272</f>
        <v>4000</v>
      </c>
      <c r="F272" s="582">
        <f>J272</f>
        <v>4000</v>
      </c>
      <c r="G272" s="155"/>
      <c r="H272" s="409"/>
      <c r="I272" s="408"/>
      <c r="J272" s="582">
        <v>4000</v>
      </c>
      <c r="K272" s="157"/>
      <c r="L272" s="157"/>
      <c r="M272" s="157"/>
      <c r="N272" s="158"/>
      <c r="O272" s="157"/>
      <c r="P272" s="504"/>
      <c r="Q272" s="486"/>
      <c r="R272" s="540"/>
    </row>
    <row r="273" spans="1:18" ht="19.5" customHeight="1">
      <c r="A273" s="258"/>
      <c r="B273" s="344"/>
      <c r="C273" s="159"/>
      <c r="D273" s="345" t="s">
        <v>47</v>
      </c>
      <c r="E273" s="160">
        <f>ROUND((E272/E271)*100,2)</f>
        <v>100</v>
      </c>
      <c r="F273" s="160">
        <f>ROUND((F272/F271)*100,2)</f>
        <v>100</v>
      </c>
      <c r="G273" s="585"/>
      <c r="H273" s="413"/>
      <c r="I273" s="412"/>
      <c r="J273" s="160">
        <f>ROUND((J272/J271)*100,2)</f>
        <v>100</v>
      </c>
      <c r="K273" s="157"/>
      <c r="L273" s="161"/>
      <c r="M273" s="157"/>
      <c r="N273" s="158"/>
      <c r="O273" s="157"/>
      <c r="P273" s="504"/>
      <c r="Q273" s="487"/>
      <c r="R273" s="541"/>
    </row>
    <row r="274" spans="1:18" ht="16.5" customHeight="1">
      <c r="A274" s="225"/>
      <c r="B274" s="238" t="s">
        <v>188</v>
      </c>
      <c r="C274" s="741" t="s">
        <v>189</v>
      </c>
      <c r="D274" s="239" t="s">
        <v>44</v>
      </c>
      <c r="E274" s="212">
        <f>IF((F274+O274)&gt;0,(F274+O274)," ")</f>
        <v>347000</v>
      </c>
      <c r="F274" s="189">
        <f>IF((G274+J274+K274+L274+N274)&gt;0,(G274+J274+K274+L274+N274)," ")</f>
        <v>347000</v>
      </c>
      <c r="G274" s="430"/>
      <c r="H274" s="432"/>
      <c r="I274" s="431"/>
      <c r="J274" s="213">
        <v>347000</v>
      </c>
      <c r="K274" s="286"/>
      <c r="L274" s="196"/>
      <c r="M274" s="196"/>
      <c r="N274" s="197"/>
      <c r="O274" s="196"/>
      <c r="P274" s="313"/>
      <c r="Q274" s="486"/>
      <c r="R274" s="540"/>
    </row>
    <row r="275" spans="1:18" ht="15.75" customHeight="1">
      <c r="A275" s="225"/>
      <c r="B275" s="238"/>
      <c r="C275" s="743"/>
      <c r="D275" s="232" t="s">
        <v>46</v>
      </c>
      <c r="E275" s="200">
        <f>F275</f>
        <v>347000</v>
      </c>
      <c r="F275" s="199">
        <f>J275</f>
        <v>347000</v>
      </c>
      <c r="G275" s="430"/>
      <c r="H275" s="432"/>
      <c r="I275" s="431"/>
      <c r="J275" s="202">
        <v>347000</v>
      </c>
      <c r="K275" s="292"/>
      <c r="L275" s="203"/>
      <c r="M275" s="203"/>
      <c r="N275" s="204"/>
      <c r="O275" s="203"/>
      <c r="P275" s="214"/>
      <c r="Q275" s="486"/>
      <c r="R275" s="540"/>
    </row>
    <row r="276" spans="1:18" ht="18.75" customHeight="1">
      <c r="A276" s="225"/>
      <c r="B276" s="238"/>
      <c r="C276" s="626"/>
      <c r="D276" s="232" t="s">
        <v>47</v>
      </c>
      <c r="E276" s="200">
        <f>F276</f>
        <v>100</v>
      </c>
      <c r="F276" s="199">
        <f>J276</f>
        <v>100</v>
      </c>
      <c r="G276" s="430"/>
      <c r="H276" s="432"/>
      <c r="I276" s="431"/>
      <c r="J276" s="160">
        <f>ROUND((J275/J274)*100,2)</f>
        <v>100</v>
      </c>
      <c r="K276" s="296"/>
      <c r="L276" s="209"/>
      <c r="M276" s="209"/>
      <c r="N276" s="210"/>
      <c r="O276" s="209"/>
      <c r="P276" s="315"/>
      <c r="Q276" s="486"/>
      <c r="R276" s="540"/>
    </row>
    <row r="277" spans="1:18" ht="18.75" customHeight="1">
      <c r="A277" s="225"/>
      <c r="B277" s="226" t="s">
        <v>190</v>
      </c>
      <c r="C277" s="741" t="s">
        <v>191</v>
      </c>
      <c r="D277" s="227" t="s">
        <v>44</v>
      </c>
      <c r="E277" s="190">
        <f>F277</f>
        <v>45000</v>
      </c>
      <c r="F277" s="191">
        <f>J277+I277</f>
        <v>45000</v>
      </c>
      <c r="G277" s="190">
        <f>I277</f>
        <v>15000</v>
      </c>
      <c r="H277" s="428"/>
      <c r="I277" s="192">
        <v>15000</v>
      </c>
      <c r="J277" s="193">
        <v>30000</v>
      </c>
      <c r="K277" s="292"/>
      <c r="L277" s="203"/>
      <c r="M277" s="203"/>
      <c r="N277" s="204"/>
      <c r="O277" s="203"/>
      <c r="P277" s="214"/>
      <c r="Q277" s="485"/>
      <c r="R277" s="539"/>
    </row>
    <row r="278" spans="1:18" ht="18" customHeight="1">
      <c r="A278" s="225"/>
      <c r="B278" s="231"/>
      <c r="C278" s="742"/>
      <c r="D278" s="232" t="s">
        <v>46</v>
      </c>
      <c r="E278" s="200">
        <f>F278</f>
        <v>41898.56</v>
      </c>
      <c r="F278" s="199">
        <f>J278+G278</f>
        <v>41898.56</v>
      </c>
      <c r="G278" s="200">
        <f>I278</f>
        <v>11898.56</v>
      </c>
      <c r="H278" s="432"/>
      <c r="I278" s="201">
        <v>11898.56</v>
      </c>
      <c r="J278" s="202">
        <v>30000</v>
      </c>
      <c r="K278" s="292"/>
      <c r="L278" s="203"/>
      <c r="M278" s="203"/>
      <c r="N278" s="204"/>
      <c r="O278" s="203"/>
      <c r="P278" s="214"/>
      <c r="Q278" s="486"/>
      <c r="R278" s="540"/>
    </row>
    <row r="279" spans="1:18" ht="18" customHeight="1">
      <c r="A279" s="225"/>
      <c r="B279" s="234"/>
      <c r="C279" s="235"/>
      <c r="D279" s="236" t="s">
        <v>47</v>
      </c>
      <c r="E279" s="160">
        <f>ROUND((E278/E277)*100,2)</f>
        <v>93.11</v>
      </c>
      <c r="F279" s="160">
        <f>ROUND((F278/F277)*100,2)</f>
        <v>93.11</v>
      </c>
      <c r="G279" s="160">
        <f>ROUND((G278/G277)*100,2)</f>
        <v>79.32</v>
      </c>
      <c r="H279" s="435"/>
      <c r="I279" s="160">
        <f>ROUND((I278/I277)*100,2)</f>
        <v>79.32</v>
      </c>
      <c r="J279" s="160">
        <f>ROUND((J278/J277)*100,2)</f>
        <v>100</v>
      </c>
      <c r="K279" s="292"/>
      <c r="L279" s="203"/>
      <c r="M279" s="203"/>
      <c r="N279" s="204"/>
      <c r="O279" s="203"/>
      <c r="P279" s="214"/>
      <c r="Q279" s="487"/>
      <c r="R279" s="541"/>
    </row>
    <row r="280" spans="1:18" ht="15.75" customHeight="1">
      <c r="A280" s="225"/>
      <c r="B280" s="238" t="s">
        <v>192</v>
      </c>
      <c r="C280" s="626" t="s">
        <v>62</v>
      </c>
      <c r="D280" s="239" t="s">
        <v>44</v>
      </c>
      <c r="E280" s="212">
        <f>IF((F280+O280)&gt;0,(F280+O280)," ")</f>
        <v>40932</v>
      </c>
      <c r="F280" s="189">
        <f>IF((G280+J280+K280+L280+N280)&gt;0,(G280+J280+K280+L280+N280)," ")</f>
        <v>40932</v>
      </c>
      <c r="G280" s="212">
        <f>IF((H280+I280)&gt;0,(H280+I280)," ")</f>
        <v>40932</v>
      </c>
      <c r="H280" s="213">
        <v>720</v>
      </c>
      <c r="I280" s="240">
        <v>40212</v>
      </c>
      <c r="J280" s="432"/>
      <c r="K280" s="286"/>
      <c r="L280" s="196"/>
      <c r="M280" s="196"/>
      <c r="N280" s="197"/>
      <c r="O280" s="196"/>
      <c r="P280" s="313"/>
      <c r="Q280" s="485"/>
      <c r="R280" s="539"/>
    </row>
    <row r="281" spans="1:18" ht="17.25" customHeight="1">
      <c r="A281" s="225"/>
      <c r="B281" s="264"/>
      <c r="C281" s="626"/>
      <c r="D281" s="232" t="s">
        <v>46</v>
      </c>
      <c r="E281" s="200">
        <f>F281</f>
        <v>37090.26</v>
      </c>
      <c r="F281" s="199">
        <f>G281</f>
        <v>37090.26</v>
      </c>
      <c r="G281" s="200">
        <f>H281+I281</f>
        <v>37090.26</v>
      </c>
      <c r="H281" s="202">
        <v>350</v>
      </c>
      <c r="I281" s="201">
        <v>36740.26</v>
      </c>
      <c r="J281" s="432"/>
      <c r="K281" s="292"/>
      <c r="L281" s="203"/>
      <c r="M281" s="203"/>
      <c r="N281" s="204"/>
      <c r="O281" s="203"/>
      <c r="P281" s="214"/>
      <c r="Q281" s="486"/>
      <c r="R281" s="540"/>
    </row>
    <row r="282" spans="1:18" ht="20.25" customHeight="1">
      <c r="A282" s="266"/>
      <c r="B282" s="264"/>
      <c r="C282" s="235"/>
      <c r="D282" s="232" t="s">
        <v>47</v>
      </c>
      <c r="E282" s="160">
        <f>ROUND((E281/E280)*100,2)</f>
        <v>90.61</v>
      </c>
      <c r="F282" s="160">
        <f>ROUND((F281/F280)*100,2)</f>
        <v>90.61</v>
      </c>
      <c r="G282" s="160">
        <f>ROUND((G281/G280)*100,2)</f>
        <v>90.61</v>
      </c>
      <c r="H282" s="160">
        <f>ROUND((H281/H280)*100,2)</f>
        <v>48.61</v>
      </c>
      <c r="I282" s="160">
        <f>ROUND((I281/I280)*100,2)</f>
        <v>91.37</v>
      </c>
      <c r="J282" s="432"/>
      <c r="K282" s="296"/>
      <c r="L282" s="209"/>
      <c r="M282" s="209"/>
      <c r="N282" s="210"/>
      <c r="O282" s="209"/>
      <c r="P282" s="315"/>
      <c r="Q282" s="486"/>
      <c r="R282" s="540"/>
    </row>
    <row r="283" spans="1:18" ht="17.25" customHeight="1">
      <c r="A283" s="752">
        <v>926</v>
      </c>
      <c r="B283" s="63"/>
      <c r="C283" s="760" t="s">
        <v>193</v>
      </c>
      <c r="D283" s="65" t="s">
        <v>44</v>
      </c>
      <c r="E283" s="66">
        <f>IF((F283)&gt;0,(F283)," ")</f>
        <v>89900</v>
      </c>
      <c r="F283" s="28">
        <f>IF((G283+J283+K283+L283+N283)&gt;0,(G283+J283+K283+L283+N283)," ")</f>
        <v>89900</v>
      </c>
      <c r="G283" s="66">
        <f>IF((I283)&gt;0,(I283)," ")</f>
        <v>70800</v>
      </c>
      <c r="H283" s="367" t="str">
        <f>H289</f>
        <v> </v>
      </c>
      <c r="I283" s="66">
        <f>I289</f>
        <v>70800</v>
      </c>
      <c r="J283" s="28">
        <f>J286</f>
        <v>19100</v>
      </c>
      <c r="K283" s="250"/>
      <c r="L283" s="68"/>
      <c r="M283" s="68"/>
      <c r="N283" s="69"/>
      <c r="O283" s="28" t="str">
        <f>O289</f>
        <v> </v>
      </c>
      <c r="P283" s="250" t="str">
        <f>P289</f>
        <v> </v>
      </c>
      <c r="Q283" s="519"/>
      <c r="R283" s="538"/>
    </row>
    <row r="284" spans="1:18" ht="17.25" customHeight="1">
      <c r="A284" s="753"/>
      <c r="B284" s="70"/>
      <c r="C284" s="767"/>
      <c r="D284" s="72" t="s">
        <v>46</v>
      </c>
      <c r="E284" s="73">
        <f>E287+E290</f>
        <v>88833.18</v>
      </c>
      <c r="F284" s="38">
        <f>F287+F290</f>
        <v>88833.18</v>
      </c>
      <c r="G284" s="73">
        <f>G290</f>
        <v>69733.18</v>
      </c>
      <c r="H284" s="38" t="str">
        <f>H290</f>
        <v> </v>
      </c>
      <c r="I284" s="73">
        <f>I290</f>
        <v>69733.18</v>
      </c>
      <c r="J284" s="38">
        <f>J287</f>
        <v>19100</v>
      </c>
      <c r="K284" s="346"/>
      <c r="L284" s="77"/>
      <c r="M284" s="77"/>
      <c r="N284" s="78"/>
      <c r="O284" s="38" t="str">
        <f>O290</f>
        <v> </v>
      </c>
      <c r="P284" s="252" t="str">
        <f>P290</f>
        <v> </v>
      </c>
      <c r="Q284" s="517"/>
      <c r="R284" s="531"/>
    </row>
    <row r="285" spans="1:18" ht="19.5" customHeight="1">
      <c r="A285" s="754"/>
      <c r="B285" s="80"/>
      <c r="C285" s="347"/>
      <c r="D285" s="146" t="s">
        <v>47</v>
      </c>
      <c r="E285" s="83">
        <f aca="true" t="shared" si="17" ref="E285:J285">ROUND((E284/E283)*100,2)</f>
        <v>98.81</v>
      </c>
      <c r="F285" s="43">
        <f t="shared" si="17"/>
        <v>98.81</v>
      </c>
      <c r="G285" s="43">
        <f t="shared" si="17"/>
        <v>98.49</v>
      </c>
      <c r="H285" s="43" t="s">
        <v>45</v>
      </c>
      <c r="I285" s="43">
        <f t="shared" si="17"/>
        <v>98.49</v>
      </c>
      <c r="J285" s="43">
        <f t="shared" si="17"/>
        <v>100</v>
      </c>
      <c r="K285" s="348"/>
      <c r="L285" s="86"/>
      <c r="M285" s="86"/>
      <c r="N285" s="87"/>
      <c r="O285" s="43" t="s">
        <v>45</v>
      </c>
      <c r="P285" s="223" t="s">
        <v>45</v>
      </c>
      <c r="Q285" s="518"/>
      <c r="R285" s="542"/>
    </row>
    <row r="286" spans="1:18" ht="18" customHeight="1">
      <c r="A286" s="258"/>
      <c r="B286" s="89" t="s">
        <v>194</v>
      </c>
      <c r="C286" s="764" t="s">
        <v>195</v>
      </c>
      <c r="D286" s="91" t="s">
        <v>44</v>
      </c>
      <c r="E286" s="150">
        <f>F286</f>
        <v>19100</v>
      </c>
      <c r="F286" s="149">
        <f>J286</f>
        <v>19100</v>
      </c>
      <c r="G286" s="150"/>
      <c r="H286" s="149"/>
      <c r="I286" s="150"/>
      <c r="J286" s="149">
        <v>19100</v>
      </c>
      <c r="K286" s="156"/>
      <c r="L286" s="157"/>
      <c r="M286" s="151"/>
      <c r="N286" s="158"/>
      <c r="O286" s="155"/>
      <c r="P286" s="515"/>
      <c r="Q286" s="486"/>
      <c r="R286" s="540"/>
    </row>
    <row r="287" spans="1:18" ht="16.5" customHeight="1">
      <c r="A287" s="258"/>
      <c r="B287" s="99"/>
      <c r="C287" s="745"/>
      <c r="D287" s="101" t="s">
        <v>46</v>
      </c>
      <c r="E287" s="582">
        <f>F287</f>
        <v>19100</v>
      </c>
      <c r="F287" s="154">
        <f>J287</f>
        <v>19100</v>
      </c>
      <c r="G287" s="156"/>
      <c r="H287" s="155"/>
      <c r="I287" s="156"/>
      <c r="J287" s="154">
        <v>19100</v>
      </c>
      <c r="K287" s="156"/>
      <c r="L287" s="157"/>
      <c r="M287" s="157"/>
      <c r="N287" s="158"/>
      <c r="O287" s="155"/>
      <c r="P287" s="515"/>
      <c r="Q287" s="486"/>
      <c r="R287" s="540"/>
    </row>
    <row r="288" spans="1:18" ht="16.5" customHeight="1">
      <c r="A288" s="258"/>
      <c r="B288" s="108"/>
      <c r="C288" s="349"/>
      <c r="D288" s="110" t="s">
        <v>47</v>
      </c>
      <c r="E288" s="586">
        <f>ROUND((E287/E286)*100,2)</f>
        <v>100</v>
      </c>
      <c r="F288" s="160">
        <f>ROUND((F287/F286)*100,2)</f>
        <v>100</v>
      </c>
      <c r="G288" s="156"/>
      <c r="H288" s="155"/>
      <c r="I288" s="156"/>
      <c r="J288" s="160">
        <f>ROUND((J287/J286)*100,2)</f>
        <v>100</v>
      </c>
      <c r="K288" s="156"/>
      <c r="L288" s="157"/>
      <c r="M288" s="157"/>
      <c r="N288" s="158"/>
      <c r="O288" s="155"/>
      <c r="P288" s="515"/>
      <c r="Q288" s="486"/>
      <c r="R288" s="540"/>
    </row>
    <row r="289" spans="1:18" ht="16.5" customHeight="1">
      <c r="A289" s="225"/>
      <c r="B289" s="187" t="s">
        <v>196</v>
      </c>
      <c r="C289" s="741" t="s">
        <v>62</v>
      </c>
      <c r="D289" s="188" t="s">
        <v>44</v>
      </c>
      <c r="E289" s="189">
        <f>IF((F289)&gt;0,(F289)," ")</f>
        <v>70800</v>
      </c>
      <c r="F289" s="212">
        <f>IF((G289+J289+K289+L289+N289)&gt;0,(G289+J289+K289+L289+N289)," ")</f>
        <v>70800</v>
      </c>
      <c r="G289" s="243">
        <f>IF((I289)&gt;0,(I289)," ")</f>
        <v>70800</v>
      </c>
      <c r="H289" s="425" t="s">
        <v>45</v>
      </c>
      <c r="I289" s="193">
        <v>70800</v>
      </c>
      <c r="J289" s="427"/>
      <c r="K289" s="195"/>
      <c r="L289" s="196"/>
      <c r="M289" s="197"/>
      <c r="N289" s="196"/>
      <c r="O289" s="229" t="s">
        <v>45</v>
      </c>
      <c r="P289" s="228" t="s">
        <v>45</v>
      </c>
      <c r="Q289" s="485"/>
      <c r="R289" s="539"/>
    </row>
    <row r="290" spans="1:18" ht="16.5" customHeight="1">
      <c r="A290" s="225"/>
      <c r="B290" s="215"/>
      <c r="C290" s="743"/>
      <c r="D290" s="198" t="s">
        <v>46</v>
      </c>
      <c r="E290" s="199">
        <f>F290</f>
        <v>69733.18</v>
      </c>
      <c r="F290" s="200">
        <f>G290</f>
        <v>69733.18</v>
      </c>
      <c r="G290" s="233">
        <f>I290</f>
        <v>69733.18</v>
      </c>
      <c r="H290" s="201" t="s">
        <v>45</v>
      </c>
      <c r="I290" s="202">
        <v>69733.18</v>
      </c>
      <c r="J290" s="431"/>
      <c r="K290" s="202"/>
      <c r="L290" s="203"/>
      <c r="M290" s="204"/>
      <c r="N290" s="203"/>
      <c r="O290" s="200" t="s">
        <v>45</v>
      </c>
      <c r="P290" s="233" t="s">
        <v>45</v>
      </c>
      <c r="Q290" s="486"/>
      <c r="R290" s="540"/>
    </row>
    <row r="291" spans="1:18" ht="15.75" customHeight="1" thickBot="1">
      <c r="A291" s="225"/>
      <c r="B291" s="215"/>
      <c r="C291" s="350"/>
      <c r="D291" s="351" t="s">
        <v>47</v>
      </c>
      <c r="E291" s="154">
        <f>ROUND((E290/E289)*100,2)</f>
        <v>98.49</v>
      </c>
      <c r="F291" s="154">
        <f>ROUND((F290/F289)*100,2)</f>
        <v>98.49</v>
      </c>
      <c r="G291" s="154">
        <f>ROUND((G290/G289)*100,2)</f>
        <v>98.49</v>
      </c>
      <c r="H291" s="154" t="s">
        <v>45</v>
      </c>
      <c r="I291" s="154">
        <f>ROUND((I290/I289)*100,2)</f>
        <v>98.49</v>
      </c>
      <c r="J291" s="451"/>
      <c r="K291" s="202"/>
      <c r="L291" s="203"/>
      <c r="M291" s="204"/>
      <c r="N291" s="203"/>
      <c r="O291" s="200" t="s">
        <v>45</v>
      </c>
      <c r="P291" s="233" t="s">
        <v>45</v>
      </c>
      <c r="Q291" s="486"/>
      <c r="R291" s="540"/>
    </row>
    <row r="292" spans="1:18" ht="16.5" customHeight="1">
      <c r="A292" s="773" t="s">
        <v>197</v>
      </c>
      <c r="B292" s="774"/>
      <c r="C292" s="775"/>
      <c r="D292" s="352" t="s">
        <v>44</v>
      </c>
      <c r="E292" s="353">
        <f>IF((F292+O292)&gt;0,(F292+O292),"")</f>
        <v>69159869</v>
      </c>
      <c r="F292" s="353">
        <f>IF((G292+J292+K292+L292+N292+M292)&gt;0,(G292+J292+K292+L292+N292+M292),"")</f>
        <v>62845977</v>
      </c>
      <c r="G292" s="353">
        <f>IF((H292+I292)&gt;0,(H292+I292),"")</f>
        <v>55340636</v>
      </c>
      <c r="H292" s="353">
        <f>H36+H39+H51+H67+H94+H128+H164+H183+H204+H222+H268</f>
        <v>38290020</v>
      </c>
      <c r="I292" s="353">
        <f>I36+I39+I48+I51+I67+I94+I115+I128+I164+I183+I204+I222+I268+I283+I259</f>
        <v>17050616</v>
      </c>
      <c r="J292" s="354">
        <f>J27+J39+J67+J128+J164+J183+J204+J222+J268+J283+J259+J21</f>
        <v>1770513</v>
      </c>
      <c r="K292" s="353">
        <f>K222+K204+K183+K128+K94+K67+K36+K27+K259+K51</f>
        <v>3073133</v>
      </c>
      <c r="L292" s="353">
        <f>L204+L67+L128</f>
        <v>1258879</v>
      </c>
      <c r="M292" s="355">
        <f>M106</f>
        <v>184816</v>
      </c>
      <c r="N292" s="353">
        <f>N27+N36+N39+N48+N51+N67+N94+N106+N115+N128+N164+N183+N204+N222+N268+N283</f>
        <v>1218000</v>
      </c>
      <c r="O292" s="353">
        <f>O27+O36+O39+O48+O51+O67+O94+O106+O115+O128+O164+O183+O204+O222+O268+O259</f>
        <v>6313892</v>
      </c>
      <c r="P292" s="516">
        <f>P27+P39+P48+P51+P67+P94+P106+P115+P164+P183+P204+P222+P268+P128+P36+P259</f>
        <v>6303892</v>
      </c>
      <c r="Q292" s="590">
        <f>Q204</f>
        <v>85370</v>
      </c>
      <c r="R292" s="589">
        <f>R67</f>
        <v>10000</v>
      </c>
    </row>
    <row r="293" spans="1:18" ht="16.5" customHeight="1">
      <c r="A293" s="776"/>
      <c r="B293" s="777"/>
      <c r="C293" s="778"/>
      <c r="D293" s="356" t="s">
        <v>46</v>
      </c>
      <c r="E293" s="339">
        <f>F293+O293</f>
        <v>63465300.24</v>
      </c>
      <c r="F293" s="339">
        <f>G293+J293+K293+L293+N293+M293</f>
        <v>60644645.71</v>
      </c>
      <c r="G293" s="339">
        <f>H293+I293</f>
        <v>53888274.18</v>
      </c>
      <c r="H293" s="339">
        <f>H37+H40+H52+H68+H95+H129+H165+H184+H205+H223+H269</f>
        <v>37632867</v>
      </c>
      <c r="I293" s="339">
        <f>I37+I40+I49+I52+I68+I95+I116+I129+I165+I184+I205+I223+I260+I269+I284</f>
        <v>16255407.179999998</v>
      </c>
      <c r="J293" s="337">
        <f>J28+J40+J68+J129+J165+J184+J205+J260+J269+J284+J223+J22</f>
        <v>1603947.73</v>
      </c>
      <c r="K293" s="339">
        <f>K28+K37+K68+K95+K129+K184+K205+K223+K260+K52</f>
        <v>2751778.1100000003</v>
      </c>
      <c r="L293" s="339">
        <f>L68+L205+L129</f>
        <v>1221864.2</v>
      </c>
      <c r="M293" s="338">
        <f>M107</f>
        <v>0</v>
      </c>
      <c r="N293" s="339">
        <f>N107</f>
        <v>1178781.49</v>
      </c>
      <c r="O293" s="339">
        <f>P293+R293</f>
        <v>2820654.53</v>
      </c>
      <c r="P293" s="592">
        <f>P37+P49+P68+P95+P165+P223+P129+P116+P52+P184+P205+P260</f>
        <v>2810654.53</v>
      </c>
      <c r="Q293" s="587">
        <f>Q205</f>
        <v>84242.8</v>
      </c>
      <c r="R293" s="544">
        <f>R68</f>
        <v>10000</v>
      </c>
    </row>
    <row r="294" spans="1:18" ht="17.25" customHeight="1" thickBot="1">
      <c r="A294" s="779"/>
      <c r="B294" s="780"/>
      <c r="C294" s="781"/>
      <c r="D294" s="357" t="s">
        <v>47</v>
      </c>
      <c r="E294" s="593">
        <f>ROUND((E293/E292)*100,2)</f>
        <v>91.77</v>
      </c>
      <c r="F294" s="593">
        <f aca="true" t="shared" si="18" ref="F294:R294">ROUND((F293/F292)*100,2)</f>
        <v>96.5</v>
      </c>
      <c r="G294" s="593">
        <f t="shared" si="18"/>
        <v>97.38</v>
      </c>
      <c r="H294" s="593">
        <f t="shared" si="18"/>
        <v>98.28</v>
      </c>
      <c r="I294" s="593">
        <f t="shared" si="18"/>
        <v>95.34</v>
      </c>
      <c r="J294" s="593">
        <f t="shared" si="18"/>
        <v>90.59</v>
      </c>
      <c r="K294" s="593">
        <f t="shared" si="18"/>
        <v>89.54</v>
      </c>
      <c r="L294" s="358">
        <f t="shared" si="18"/>
        <v>97.06</v>
      </c>
      <c r="M294" s="359">
        <f t="shared" si="18"/>
        <v>0</v>
      </c>
      <c r="N294" s="358">
        <f t="shared" si="18"/>
        <v>96.78</v>
      </c>
      <c r="O294" s="593">
        <f t="shared" si="18"/>
        <v>44.67</v>
      </c>
      <c r="P294" s="591">
        <f t="shared" si="18"/>
        <v>44.59</v>
      </c>
      <c r="Q294" s="591">
        <f t="shared" si="18"/>
        <v>98.68</v>
      </c>
      <c r="R294" s="631">
        <f t="shared" si="18"/>
        <v>100</v>
      </c>
    </row>
    <row r="295" spans="1:16" ht="15">
      <c r="A295" s="360"/>
      <c r="B295" s="361"/>
      <c r="C295" s="362"/>
      <c r="D295" s="362"/>
      <c r="E295" s="103"/>
      <c r="F295" s="103"/>
      <c r="G295" s="103"/>
      <c r="H295" s="103"/>
      <c r="I295" s="103"/>
      <c r="J295" s="103"/>
      <c r="K295" s="103"/>
      <c r="L295" s="107"/>
      <c r="M295" s="107"/>
      <c r="N295" s="107"/>
      <c r="O295" s="107"/>
      <c r="P295" s="107"/>
    </row>
    <row r="296" spans="1:16" ht="15">
      <c r="A296" s="360"/>
      <c r="B296" s="361"/>
      <c r="C296" s="362"/>
      <c r="D296" s="362"/>
      <c r="E296" s="103"/>
      <c r="F296" s="103"/>
      <c r="G296" s="103"/>
      <c r="H296" s="103"/>
      <c r="I296" s="103"/>
      <c r="J296" s="103"/>
      <c r="K296" s="360"/>
      <c r="L296" s="102"/>
      <c r="M296" s="102"/>
      <c r="N296" s="102"/>
      <c r="O296" s="360"/>
      <c r="P296" s="360"/>
    </row>
    <row r="297" spans="1:16" ht="20.25">
      <c r="A297" s="360"/>
      <c r="B297" s="361"/>
      <c r="C297" s="362"/>
      <c r="D297" s="362"/>
      <c r="E297" s="104" t="s">
        <v>45</v>
      </c>
      <c r="F297" s="104" t="s">
        <v>45</v>
      </c>
      <c r="G297" s="103"/>
      <c r="H297" s="103"/>
      <c r="I297" s="103"/>
      <c r="J297" s="103"/>
      <c r="K297" s="103"/>
      <c r="L297" s="107"/>
      <c r="M297" s="107"/>
      <c r="N297" s="363"/>
      <c r="O297" s="103"/>
      <c r="P297" s="103"/>
    </row>
    <row r="298" spans="1:16" ht="20.25">
      <c r="A298" s="360"/>
      <c r="B298" s="361"/>
      <c r="C298" s="362"/>
      <c r="D298" s="362"/>
      <c r="E298" s="103"/>
      <c r="F298" s="103"/>
      <c r="G298" s="103"/>
      <c r="H298" s="103"/>
      <c r="I298" s="103"/>
      <c r="J298" s="103"/>
      <c r="K298" s="103"/>
      <c r="L298" s="772" t="s">
        <v>45</v>
      </c>
      <c r="M298" s="772"/>
      <c r="N298" s="772"/>
      <c r="O298" s="772"/>
      <c r="P298" s="364"/>
    </row>
    <row r="299" spans="1:16" ht="20.25">
      <c r="A299" s="360"/>
      <c r="B299" s="361"/>
      <c r="C299" s="362"/>
      <c r="D299" s="362"/>
      <c r="E299" s="103"/>
      <c r="F299" s="103"/>
      <c r="G299" s="103"/>
      <c r="H299" s="103"/>
      <c r="I299" s="103"/>
      <c r="J299" s="103"/>
      <c r="K299" s="360"/>
      <c r="L299" s="772" t="s">
        <v>45</v>
      </c>
      <c r="M299" s="772"/>
      <c r="N299" s="772"/>
      <c r="O299" s="772"/>
      <c r="P299" s="364"/>
    </row>
    <row r="300" spans="1:16" ht="15">
      <c r="A300" s="360"/>
      <c r="B300" s="361"/>
      <c r="C300" s="362"/>
      <c r="D300" s="362"/>
      <c r="E300" s="103"/>
      <c r="F300" s="103"/>
      <c r="G300" s="103"/>
      <c r="H300" s="103"/>
      <c r="I300" s="103"/>
      <c r="J300" s="103"/>
      <c r="K300" s="103"/>
      <c r="L300" s="107"/>
      <c r="M300" s="107"/>
      <c r="N300" s="107"/>
      <c r="O300" s="103"/>
      <c r="P300" s="103"/>
    </row>
    <row r="301" spans="1:16" ht="15">
      <c r="A301" s="360"/>
      <c r="B301" s="361"/>
      <c r="C301" s="362"/>
      <c r="D301" s="362"/>
      <c r="E301" s="103"/>
      <c r="F301" s="103"/>
      <c r="G301" s="103"/>
      <c r="H301" s="103"/>
      <c r="I301" s="103"/>
      <c r="J301" s="103"/>
      <c r="K301" s="103"/>
      <c r="L301" s="107"/>
      <c r="M301" s="107"/>
      <c r="N301" s="107"/>
      <c r="O301" s="365"/>
      <c r="P301" s="365"/>
    </row>
    <row r="302" spans="1:16" ht="15">
      <c r="A302" s="360"/>
      <c r="B302" s="361"/>
      <c r="C302" s="362"/>
      <c r="D302" s="362"/>
      <c r="E302" s="103"/>
      <c r="F302" s="103"/>
      <c r="G302" s="103"/>
      <c r="H302" s="103"/>
      <c r="I302" s="103"/>
      <c r="J302" s="103"/>
      <c r="K302" s="360"/>
      <c r="L302" s="366" t="s">
        <v>45</v>
      </c>
      <c r="M302" s="366"/>
      <c r="N302" s="366"/>
      <c r="O302" s="366"/>
      <c r="P302" s="366"/>
    </row>
    <row r="303" spans="1:16" ht="20.25">
      <c r="A303" s="360"/>
      <c r="B303" s="361"/>
      <c r="C303" s="362"/>
      <c r="D303" s="362"/>
      <c r="E303" s="103"/>
      <c r="F303" s="103"/>
      <c r="G303" s="103"/>
      <c r="H303" s="103"/>
      <c r="I303" s="103"/>
      <c r="J303" s="103"/>
      <c r="K303" s="103"/>
      <c r="L303" s="772" t="s">
        <v>45</v>
      </c>
      <c r="M303" s="772"/>
      <c r="N303" s="772"/>
      <c r="O303" s="772"/>
      <c r="P303" s="107"/>
    </row>
    <row r="304" spans="1:16" ht="15">
      <c r="A304" s="360"/>
      <c r="B304" s="361"/>
      <c r="C304" s="362"/>
      <c r="D304" s="362"/>
      <c r="E304" s="103"/>
      <c r="F304" s="103"/>
      <c r="G304" s="103"/>
      <c r="H304" s="103"/>
      <c r="I304" s="103"/>
      <c r="J304" s="103"/>
      <c r="K304" s="103"/>
      <c r="L304" s="107"/>
      <c r="M304" s="107"/>
      <c r="N304" s="107"/>
      <c r="O304" s="107"/>
      <c r="P304" s="107"/>
    </row>
  </sheetData>
  <sheetProtection/>
  <mergeCells count="115">
    <mergeCell ref="L298:O298"/>
    <mergeCell ref="C277:C278"/>
    <mergeCell ref="A283:A285"/>
    <mergeCell ref="C283:C284"/>
    <mergeCell ref="C286:C287"/>
    <mergeCell ref="C289:C290"/>
    <mergeCell ref="A292:C294"/>
    <mergeCell ref="C253:C254"/>
    <mergeCell ref="C256:C257"/>
    <mergeCell ref="A259:A261"/>
    <mergeCell ref="C259:C260"/>
    <mergeCell ref="L299:O299"/>
    <mergeCell ref="L303:O303"/>
    <mergeCell ref="A268:A270"/>
    <mergeCell ref="C268:C269"/>
    <mergeCell ref="C271:C272"/>
    <mergeCell ref="C274:C275"/>
    <mergeCell ref="C222:C223"/>
    <mergeCell ref="C225:C226"/>
    <mergeCell ref="C262:C263"/>
    <mergeCell ref="C265:C266"/>
    <mergeCell ref="C235:C236"/>
    <mergeCell ref="C238:C239"/>
    <mergeCell ref="C241:C242"/>
    <mergeCell ref="C244:C245"/>
    <mergeCell ref="C247:C248"/>
    <mergeCell ref="C250:C251"/>
    <mergeCell ref="C228:C229"/>
    <mergeCell ref="C231:C232"/>
    <mergeCell ref="A204:A206"/>
    <mergeCell ref="C204:C206"/>
    <mergeCell ref="C207:C208"/>
    <mergeCell ref="C210:C211"/>
    <mergeCell ref="C213:C214"/>
    <mergeCell ref="C216:C217"/>
    <mergeCell ref="C219:C220"/>
    <mergeCell ref="A222:A224"/>
    <mergeCell ref="C198:C199"/>
    <mergeCell ref="C201:C203"/>
    <mergeCell ref="C167:C168"/>
    <mergeCell ref="C170:C171"/>
    <mergeCell ref="C176:C178"/>
    <mergeCell ref="C180:C181"/>
    <mergeCell ref="C186:C187"/>
    <mergeCell ref="C189:C190"/>
    <mergeCell ref="C192:C193"/>
    <mergeCell ref="C195:C197"/>
    <mergeCell ref="A183:A185"/>
    <mergeCell ref="C183:C184"/>
    <mergeCell ref="C152:C153"/>
    <mergeCell ref="C155:C156"/>
    <mergeCell ref="C158:C159"/>
    <mergeCell ref="C161:C162"/>
    <mergeCell ref="A164:A166"/>
    <mergeCell ref="C164:C165"/>
    <mergeCell ref="C146:C147"/>
    <mergeCell ref="C149:C151"/>
    <mergeCell ref="C118:C119"/>
    <mergeCell ref="C122:C123"/>
    <mergeCell ref="C125:C126"/>
    <mergeCell ref="C134:C135"/>
    <mergeCell ref="C137:C138"/>
    <mergeCell ref="C140:C141"/>
    <mergeCell ref="C143:C144"/>
    <mergeCell ref="A128:A130"/>
    <mergeCell ref="C128:C129"/>
    <mergeCell ref="C131:C132"/>
    <mergeCell ref="C88:C89"/>
    <mergeCell ref="C94:C95"/>
    <mergeCell ref="C100:C101"/>
    <mergeCell ref="C106:C107"/>
    <mergeCell ref="C109:C111"/>
    <mergeCell ref="C112:C114"/>
    <mergeCell ref="C64:C65"/>
    <mergeCell ref="C67:C68"/>
    <mergeCell ref="C70:C71"/>
    <mergeCell ref="C73:C74"/>
    <mergeCell ref="C76:C77"/>
    <mergeCell ref="C79:C80"/>
    <mergeCell ref="C24:C26"/>
    <mergeCell ref="C37:C38"/>
    <mergeCell ref="C42:C43"/>
    <mergeCell ref="C49:C50"/>
    <mergeCell ref="C82:C83"/>
    <mergeCell ref="C85:C86"/>
    <mergeCell ref="C51:C52"/>
    <mergeCell ref="C54:C56"/>
    <mergeCell ref="C57:C58"/>
    <mergeCell ref="C61:C62"/>
    <mergeCell ref="A1:P5"/>
    <mergeCell ref="A6:P6"/>
    <mergeCell ref="A7:P7"/>
    <mergeCell ref="A8:P8"/>
    <mergeCell ref="O15:O19"/>
    <mergeCell ref="J16:J19"/>
    <mergeCell ref="N16:N19"/>
    <mergeCell ref="G17:G19"/>
    <mergeCell ref="K17:K19"/>
    <mergeCell ref="A9:P9"/>
    <mergeCell ref="A10:P11"/>
    <mergeCell ref="Q15:Q19"/>
    <mergeCell ref="R14:R19"/>
    <mergeCell ref="P17:P19"/>
    <mergeCell ref="A12:A19"/>
    <mergeCell ref="B12:B19"/>
    <mergeCell ref="C12:C19"/>
    <mergeCell ref="D12:D14"/>
    <mergeCell ref="E12:E19"/>
    <mergeCell ref="D18:D19"/>
    <mergeCell ref="H18:H19"/>
    <mergeCell ref="F12:P12"/>
    <mergeCell ref="G13:N13"/>
    <mergeCell ref="H14:I14"/>
    <mergeCell ref="L14:L19"/>
    <mergeCell ref="F15:F19"/>
  </mergeCells>
  <printOptions/>
  <pageMargins left="0.7086614173228347" right="0.7086614173228347" top="0.7480314960629921" bottom="0.7480314960629921" header="0.31496062992125984" footer="0.31496062992125984"/>
  <pageSetup firstPageNumber="88" useFirstPageNumber="1" horizontalDpi="600" verticalDpi="600" orientation="landscape" paperSize="9" scale="48" r:id="rId3"/>
  <headerFooter>
    <oddFooter>&amp;C&amp;P</oddFooter>
  </headerFooter>
  <rowBreaks count="5" manualBreakCount="5">
    <brk id="59" max="17" man="1"/>
    <brk id="120" max="17" man="1"/>
    <brk id="178" max="17" man="1"/>
    <brk id="233" max="17" man="1"/>
    <brk id="294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Genowefa Gniadek</dc:creator>
  <cp:keywords/>
  <dc:description/>
  <cp:lastModifiedBy>danielb</cp:lastModifiedBy>
  <cp:lastPrinted>2013-03-07T11:53:15Z</cp:lastPrinted>
  <dcterms:created xsi:type="dcterms:W3CDTF">2013-01-11T13:59:31Z</dcterms:created>
  <dcterms:modified xsi:type="dcterms:W3CDTF">2013-03-22T06:56:42Z</dcterms:modified>
  <cp:category/>
  <cp:version/>
  <cp:contentType/>
  <cp:contentStatus/>
</cp:coreProperties>
</file>