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'Arkusz1'!$A$1:$G$204</definedName>
  </definedNames>
  <calcPr fullCalcOnLoad="1"/>
</workbook>
</file>

<file path=xl/sharedStrings.xml><?xml version="1.0" encoding="utf-8"?>
<sst xmlns="http://schemas.openxmlformats.org/spreadsheetml/2006/main" count="389" uniqueCount="233">
  <si>
    <t>Załącznik Nr 1</t>
  </si>
  <si>
    <t>DOCHODY  BUDŻETU  POWIATU  WĄGROWIECKIEGO  W  2011  ROKU</t>
  </si>
  <si>
    <t>ORAZ  ICH  STRUKTURA</t>
  </si>
  <si>
    <t>Dział</t>
  </si>
  <si>
    <t>Rozdział</t>
  </si>
  <si>
    <t>Paragraf</t>
  </si>
  <si>
    <t>Źródło dochodów</t>
  </si>
  <si>
    <t>Planowane dochody na 2011 rok</t>
  </si>
  <si>
    <t>Ogółem</t>
  </si>
  <si>
    <t>w tym:</t>
  </si>
  <si>
    <t>Bieżące</t>
  </si>
  <si>
    <t>Majątkowe</t>
  </si>
  <si>
    <t>010</t>
  </si>
  <si>
    <t>ROLNICTWO  I  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</si>
  <si>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</si>
  <si>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</si>
  <si>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</si>
  <si>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</si>
  <si>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</si>
  <si>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</si>
  <si>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</si>
  <si>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</si>
  <si>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01095</t>
  </si>
  <si>
    <t>Pozostała dzialalność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</si>
  <si>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</si>
  <si>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</si>
  <si>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</si>
  <si>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</si>
  <si>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</si>
  <si>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</si>
  <si>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</si>
  <si>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</si>
  <si>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</si>
  <si>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</si>
  <si>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</si>
  <si>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</si>
  <si>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</si>
  <si>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</si>
  <si>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2710</t>
  </si>
  <si>
    <t>Dotacja celowa otrzymana z tytułu pomocy finansowej udzielanej między jednostkami samorządu terytorialnego na dofinansowanie własnych zadań bieżących</t>
  </si>
  <si>
    <t>6207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</si>
  <si>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</si>
  <si>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</si>
  <si>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</si>
  <si>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</si>
  <si>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</si>
  <si>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</si>
  <si>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</si>
  <si>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</si>
  <si>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</si>
  <si>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</si>
  <si>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</si>
  <si>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</si>
  <si>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</si>
  <si>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</si>
  <si>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</si>
  <si>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</si>
  <si>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</si>
  <si>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</si>
  <si>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</si>
  <si>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</si>
  <si>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</si>
  <si>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</si>
  <si>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</si>
  <si>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</si>
  <si>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</si>
  <si>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1</t>
  </si>
  <si>
    <t>2</t>
  </si>
  <si>
    <t>3</t>
  </si>
  <si>
    <t>4</t>
  </si>
  <si>
    <t>750</t>
  </si>
  <si>
    <t>ADMINISTRACJA PUBLICZNA</t>
  </si>
  <si>
    <t>75011</t>
  </si>
  <si>
    <t>Urzędy wojewódzkie</t>
  </si>
  <si>
    <t>75018</t>
  </si>
  <si>
    <t>Urzędy marszałkowskie</t>
  </si>
  <si>
    <t>2008</t>
  </si>
  <si>
    <t>2009</t>
  </si>
  <si>
    <t>75020</t>
  </si>
  <si>
    <t>Starostwa powiatowe</t>
  </si>
  <si>
    <t>Wpływy z różnych opłat</t>
  </si>
  <si>
    <t>75023</t>
  </si>
  <si>
    <t>Urzędy gmin (miast i miast na prawach powiatu)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</si>
  <si>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</si>
  <si>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</si>
  <si>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</si>
  <si>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</si>
  <si>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</si>
  <si>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75075</t>
  </si>
  <si>
    <t>Promocja jednostek samorządu terytorialnego</t>
  </si>
  <si>
    <t>2700</t>
  </si>
  <si>
    <t>Środki na dofinansowanie własnych zadań bieżących gmin (zw.gmin), powiatów (zw. powiatów), samorządów województw, pozyskane z innych źródeł</t>
  </si>
  <si>
    <t>754</t>
  </si>
  <si>
    <t>BEZPIECZEŃSTWO PUBLICZNE  I  OCHRONA PRZECIWPOŻAROWA</t>
  </si>
  <si>
    <t>75411</t>
  </si>
  <si>
    <t>Komendy powiatowe Państwowej Straży Pożarnej</t>
  </si>
  <si>
    <t>6260</t>
  </si>
  <si>
    <t>Dotacje otrzymane z państwowych funduszy celowych na finansowanie lub dofinansowanie kosztów realizacji inwestycji i zakupów inwestycyjnych jednostek sektora finansów publicznych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</si>
  <si>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</si>
  <si>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</si>
  <si>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</si>
  <si>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</si>
  <si>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</si>
  <si>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</si>
  <si>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</si>
  <si>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</si>
  <si>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</si>
  <si>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</si>
  <si>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</si>
  <si>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</si>
  <si>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</si>
  <si>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</si>
  <si>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</si>
  <si>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</si>
  <si>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</si>
  <si>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</si>
  <si>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</si>
  <si>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</si>
  <si>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</si>
  <si>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</si>
  <si>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</si>
  <si>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</si>
  <si>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</si>
  <si>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</si>
  <si>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</si>
  <si>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</si>
  <si>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</si>
  <si>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</si>
  <si>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</si>
  <si>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</si>
  <si>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2707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</si>
  <si>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</si>
  <si>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</si>
  <si>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</si>
  <si>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</si>
  <si>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</si>
  <si>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</si>
  <si>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</si>
  <si>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</si>
  <si>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</si>
  <si>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</si>
  <si>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</si>
  <si>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</si>
  <si>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2130</t>
  </si>
  <si>
    <t>Dotacje celowe otrzymane z budżetu państwa na realizację bieżących zadań własnych powiatu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</si>
  <si>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</si>
  <si>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</si>
  <si>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</si>
  <si>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</si>
  <si>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</si>
  <si>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</si>
  <si>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</si>
  <si>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</si>
  <si>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0680</t>
  </si>
  <si>
    <t>Wpływy od rodziców z tytułu odpłatności za utrzymanie dzieci (wychowanków) w placówkach opiekuńczo - wychowawczych i w rodzinach  zastępczych)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</si>
  <si>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</si>
  <si>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</si>
  <si>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</si>
  <si>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</si>
  <si>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Wpływy  z usług</t>
  </si>
  <si>
    <t>2440</t>
  </si>
  <si>
    <t>Dotacje celowe z państwowych funduszy celowych na realizację zadań bieżących jednostek sektora finansów publicznych</t>
  </si>
  <si>
    <t>85204</t>
  </si>
  <si>
    <t>Rodziny zastępcze</t>
  </si>
  <si>
    <t>Wpływy od rodziców z tytułu odpłatności za utrzymanie dzieci (wychowanków) w placówkach opiekuńczo - wychowawczych i w rodzinach zastępczych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</si>
  <si>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</si>
  <si>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</si>
  <si>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</si>
  <si>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</si>
  <si>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</si>
  <si>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</si>
  <si>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</si>
  <si>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</si>
  <si>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85295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</si>
  <si>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</si>
  <si>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</si>
  <si>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</si>
  <si>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</si>
  <si>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</si>
  <si>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</si>
  <si>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</si>
  <si>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</si>
  <si>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</si>
  <si>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</si>
  <si>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</si>
  <si>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</si>
  <si>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</si>
  <si>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</si>
  <si>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</si>
  <si>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</si>
  <si>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</si>
  <si>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</si>
  <si>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</si>
  <si>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</si>
  <si>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</si>
  <si>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</si>
  <si>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</si>
  <si>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</si>
  <si>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</si>
  <si>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</si>
  <si>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</si>
  <si>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</si>
  <si>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</si>
  <si>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</si>
  <si>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</si>
  <si>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</si>
  <si>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</si>
  <si>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</si>
  <si>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</si>
  <si>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</si>
  <si>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>KULTURA I OCHRONA DZIEDZICTWA NARODOWEGO</t>
  </si>
  <si>
    <t>92105</t>
  </si>
  <si>
    <t>Pozostałe zadania w zakresie kultury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</si>
  <si>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</si>
  <si>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</si>
  <si>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92195</t>
  </si>
  <si>
    <t>Dotacje przekazane z państwowych funduszy  celowych na realizację zadań bieżących dla jednostek sektora finansów publicznych</t>
  </si>
  <si>
    <t>926</t>
  </si>
  <si>
    <t>KULTURA FIZYCZNA</t>
  </si>
  <si>
    <t>92605</t>
  </si>
  <si>
    <t>Zadania w zakresie kultury fizycznej</t>
  </si>
  <si>
    <t>OGÓŁEM DOCHODY</t>
  </si>
  <si>
    <t>Dotacje otrzymane z państwowych funduszy celowych na realizację zadań bieżących jednostek sektora finansów publicznych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</si>
  <si>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</si>
  <si>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</si>
  <si>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</si>
  <si>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</si>
  <si>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>……………………………………………………..</t>
  </si>
  <si>
    <t xml:space="preserve">do Uchwały Nr        /2011        </t>
  </si>
  <si>
    <t>z dnia 08 grudnia 2011r</t>
  </si>
  <si>
    <t>Zarządu Powiatu Wągrowieckiego</t>
  </si>
  <si>
    <t>Starosta</t>
  </si>
  <si>
    <t>/Michał  Piechocki/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</si>
</sst>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Czcionka tekstu podstawowego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justify" vertical="distributed" wrapText="1"/>
    </xf>
    <xf numFmtId="3" fontId="9" fillId="33" borderId="10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justify" vertical="center"/>
    </xf>
    <xf numFmtId="3" fontId="7" fillId="33" borderId="16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justify" vertical="center"/>
    </xf>
    <xf numFmtId="49" fontId="7" fillId="33" borderId="10" xfId="0" applyNumberFormat="1" applyFont="1" applyFill="1" applyBorder="1" applyAlignment="1">
      <alignment horizontal="justify" vertical="center"/>
    </xf>
    <xf numFmtId="49" fontId="9" fillId="33" borderId="10" xfId="0" applyNumberFormat="1" applyFont="1" applyFill="1" applyBorder="1" applyAlignment="1">
      <alignment horizontal="justify" vertical="center" wrapText="1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justify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0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/>
    </xf>
    <xf numFmtId="3" fontId="9" fillId="0" borderId="1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justify" vertical="center"/>
    </xf>
    <xf numFmtId="49" fontId="9" fillId="33" borderId="12" xfId="0" applyNumberFormat="1" applyFont="1" applyFill="1" applyBorder="1" applyAlignment="1">
      <alignment horizontal="justify" vertical="center"/>
    </xf>
    <xf numFmtId="49" fontId="7" fillId="33" borderId="12" xfId="0" applyNumberFormat="1" applyFont="1" applyFill="1" applyBorder="1" applyAlignment="1">
      <alignment horizontal="justify" vertical="center"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justify" vertical="center"/>
    </xf>
    <xf numFmtId="3" fontId="9" fillId="33" borderId="11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top"/>
    </xf>
    <xf numFmtId="3" fontId="7" fillId="33" borderId="10" xfId="0" applyNumberFormat="1" applyFont="1" applyFill="1" applyBorder="1" applyAlignment="1">
      <alignment vertical="top"/>
    </xf>
    <xf numFmtId="49" fontId="7" fillId="33" borderId="18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justify" vertical="center"/>
    </xf>
    <xf numFmtId="49" fontId="9" fillId="33" borderId="16" xfId="0" applyNumberFormat="1" applyFont="1" applyFill="1" applyBorder="1" applyAlignment="1">
      <alignment horizontal="justify" vertical="center" wrapText="1"/>
    </xf>
    <xf numFmtId="49" fontId="7" fillId="34" borderId="1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top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justify" vertical="center"/>
    </xf>
    <xf numFmtId="49" fontId="7" fillId="33" borderId="14" xfId="0" applyNumberFormat="1" applyFont="1" applyFill="1" applyBorder="1" applyAlignment="1">
      <alignment horizontal="justify" vertical="center"/>
    </xf>
    <xf numFmtId="49" fontId="9" fillId="33" borderId="14" xfId="0" applyNumberFormat="1" applyFont="1" applyFill="1" applyBorder="1" applyAlignment="1">
      <alignment horizontal="justify" vertical="center"/>
    </xf>
    <xf numFmtId="49" fontId="7" fillId="0" borderId="14" xfId="0" applyNumberFormat="1" applyFont="1" applyFill="1" applyBorder="1" applyAlignment="1">
      <alignment horizontal="justify" vertical="center"/>
    </xf>
    <xf numFmtId="3" fontId="7" fillId="0" borderId="10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horizontal="justify" vertical="center"/>
    </xf>
    <xf numFmtId="3" fontId="9" fillId="0" borderId="10" xfId="0" applyNumberFormat="1" applyFont="1" applyFill="1" applyBorder="1" applyAlignment="1">
      <alignment vertical="top"/>
    </xf>
    <xf numFmtId="49" fontId="7" fillId="34" borderId="22" xfId="0" applyNumberFormat="1" applyFont="1" applyFill="1" applyBorder="1" applyAlignment="1">
      <alignment horizontal="left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justify" vertical="center"/>
    </xf>
    <xf numFmtId="49" fontId="9" fillId="33" borderId="17" xfId="0" applyNumberFormat="1" applyFont="1" applyFill="1" applyBorder="1" applyAlignment="1">
      <alignment horizontal="justify" vertical="center"/>
    </xf>
    <xf numFmtId="49" fontId="10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justify" vertical="center"/>
    </xf>
    <xf numFmtId="3" fontId="5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justify" vertical="center"/>
    </xf>
    <xf numFmtId="3" fontId="11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4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49" fontId="11" fillId="33" borderId="0" xfId="0" applyNumberFormat="1" applyFont="1" applyFill="1" applyAlignment="1">
      <alignment horizontal="justify" vertical="center"/>
    </xf>
    <xf numFmtId="3" fontId="11" fillId="33" borderId="0" xfId="0" applyNumberFormat="1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3" fontId="5" fillId="33" borderId="0" xfId="0" applyNumberFormat="1" applyFont="1" applyFill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11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88">
      <selection activeCell="H194" sqref="H194"/>
    </sheetView>
  </sheetViews>
  <sheetFormatPr defaultColWidth="8.796875" defaultRowHeight="14.25"/>
  <cols>
    <col min="1" max="2" width="9.09765625" style="1" bestFit="1" customWidth="1"/>
    <col min="3" max="3" width="7.19921875" style="1" customWidth="1"/>
    <col min="4" max="4" width="63.3984375" style="1" customWidth="1"/>
    <col min="5" max="5" width="11.19921875" style="1" customWidth="1"/>
    <col min="6" max="6" width="11.59765625" style="1" customWidth="1"/>
    <col min="7" max="7" width="14.3984375" style="1" customWidth="1"/>
    <col min="8" max="16384" width="9" style="1" customWidth="1"/>
  </cols>
  <sheetData>
    <row r="1" spans="1:7" ht="18.75">
      <c r="A1" s="93"/>
      <c r="B1" s="93"/>
      <c r="C1" s="93"/>
      <c r="D1" s="93"/>
      <c r="E1" s="93"/>
      <c r="F1" s="94" t="s">
        <v>0</v>
      </c>
      <c r="G1" s="94"/>
    </row>
    <row r="2" spans="1:7" ht="15">
      <c r="A2" s="93"/>
      <c r="B2" s="93"/>
      <c r="C2" s="93"/>
      <c r="D2" s="93"/>
      <c r="E2" s="93"/>
      <c r="F2" s="95" t="s">
        <v>228</v>
      </c>
      <c r="G2" s="95"/>
    </row>
    <row r="3" spans="1:7" ht="15">
      <c r="A3" s="93"/>
      <c r="B3" s="93"/>
      <c r="C3" s="93"/>
      <c r="D3" s="93"/>
      <c r="E3" s="93"/>
      <c r="F3" s="95" t="s">
        <v>229</v>
      </c>
      <c r="G3" s="95"/>
    </row>
    <row r="4" spans="1:7" ht="15">
      <c r="A4" s="93"/>
      <c r="B4" s="93"/>
      <c r="C4" s="93"/>
      <c r="D4" s="93"/>
      <c r="E4" s="93"/>
      <c r="F4" s="95" t="s">
        <v>230</v>
      </c>
      <c r="G4" s="95"/>
    </row>
    <row r="5" spans="1:7" ht="14.25">
      <c r="A5" s="93"/>
      <c r="B5" s="93"/>
      <c r="C5" s="93"/>
      <c r="D5" s="93"/>
      <c r="E5" s="93"/>
      <c r="F5" s="96"/>
      <c r="G5" s="96"/>
    </row>
    <row r="6" spans="1:7" ht="18.75">
      <c r="A6" s="101" t="s">
        <v>1</v>
      </c>
      <c r="B6" s="101"/>
      <c r="C6" s="101"/>
      <c r="D6" s="101"/>
      <c r="E6" s="101"/>
      <c r="F6" s="101"/>
      <c r="G6" s="101"/>
    </row>
    <row r="7" spans="1:7" ht="18.75">
      <c r="A7" s="101" t="s">
        <v>2</v>
      </c>
      <c r="B7" s="101"/>
      <c r="C7" s="101"/>
      <c r="D7" s="101"/>
      <c r="E7" s="101"/>
      <c r="F7" s="101"/>
      <c r="G7" s="101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102"/>
      <c r="B9" s="102"/>
      <c r="C9" s="102"/>
      <c r="D9" s="102"/>
      <c r="E9" s="102"/>
      <c r="F9" s="102"/>
      <c r="G9" s="102"/>
    </row>
    <row r="10" spans="1:7" ht="15">
      <c r="A10" s="89" t="s">
        <v>3</v>
      </c>
      <c r="B10" s="89" t="s">
        <v>4</v>
      </c>
      <c r="C10" s="89" t="s">
        <v>5</v>
      </c>
      <c r="D10" s="89" t="s">
        <v>6</v>
      </c>
      <c r="E10" s="90" t="s">
        <v>7</v>
      </c>
      <c r="F10" s="91"/>
      <c r="G10" s="92"/>
    </row>
    <row r="11" spans="1:7" ht="15">
      <c r="A11" s="89"/>
      <c r="B11" s="89"/>
      <c r="C11" s="89"/>
      <c r="D11" s="89"/>
      <c r="E11" s="97" t="s">
        <v>8</v>
      </c>
      <c r="F11" s="97" t="s">
        <v>9</v>
      </c>
      <c r="G11" s="97"/>
    </row>
    <row r="12" spans="1:7" ht="15">
      <c r="A12" s="89"/>
      <c r="B12" s="89"/>
      <c r="C12" s="89"/>
      <c r="D12" s="89"/>
      <c r="E12" s="97"/>
      <c r="F12" s="3" t="s">
        <v>10</v>
      </c>
      <c r="G12" s="3" t="s">
        <v>11</v>
      </c>
    </row>
    <row r="13" spans="1:7" ht="14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5">
        <v>6</v>
      </c>
      <c r="G13" s="5">
        <v>7</v>
      </c>
    </row>
    <row r="14" spans="1:7" s="11" customFormat="1" ht="21" customHeight="1">
      <c r="A14" s="6" t="s">
        <v>12</v>
      </c>
      <c r="B14" s="7"/>
      <c r="C14" s="7"/>
      <c r="D14" s="8" t="s">
        <v>13</v>
      </c>
      <c r="E14" s="9">
        <f aca="true" t="shared" si="0" ref="E14:E30">SUM(F14:G14)</f>
        <v>48710</v>
      </c>
      <c r="F14" s="9">
        <f>F17+F15+F19</f>
        <v>48710</v>
      </c>
      <c r="G14" s="9"/>
    </row>
    <row r="15" spans="1:7" s="11" customFormat="1" ht="15.75">
      <c r="A15" s="12"/>
      <c r="B15" s="13" t="s">
        <v>14</v>
      </c>
      <c r="C15" s="14"/>
      <c r="D15" s="15" t="s">
        <v>15</v>
      </c>
      <c r="E15" s="10">
        <f>F15</f>
        <v>2000</v>
      </c>
      <c r="F15" s="10">
        <f>F16</f>
        <v>2000</v>
      </c>
      <c r="G15" s="10"/>
    </row>
    <row r="16" spans="1:7" s="11" customFormat="1" ht="47.25">
      <c r="A16" s="16"/>
      <c r="B16" s="17"/>
      <c r="C16" s="14" t="s">
        <v>16</v>
      </c>
      <c r="D16" s="18" t="s">
        <v>17</v>
      </c>
      <c r="E16" s="19">
        <f>F16</f>
        <v>2000</v>
      </c>
      <c r="F16" s="19">
        <v>2000</v>
      </c>
      <c r="G16" s="10"/>
    </row>
    <row r="17" spans="1:7" s="11" customFormat="1" ht="15.75">
      <c r="A17" s="16"/>
      <c r="B17" s="20" t="s">
        <v>18</v>
      </c>
      <c r="C17" s="21"/>
      <c r="D17" s="22" t="s">
        <v>19</v>
      </c>
      <c r="E17" s="23">
        <f t="shared" si="0"/>
        <v>250</v>
      </c>
      <c r="F17" s="23">
        <f>F18</f>
        <v>250</v>
      </c>
      <c r="G17" s="24">
        <f>IF(G18&gt;0,G18,"")</f>
      </c>
    </row>
    <row r="18" spans="1:7" s="11" customFormat="1" ht="31.5">
      <c r="A18" s="16"/>
      <c r="B18" s="17"/>
      <c r="C18" s="14" t="s">
        <v>20</v>
      </c>
      <c r="D18" s="25" t="s">
        <v>21</v>
      </c>
      <c r="E18" s="19">
        <f t="shared" si="0"/>
        <v>250</v>
      </c>
      <c r="F18" s="19">
        <v>250</v>
      </c>
      <c r="G18" s="19"/>
    </row>
    <row r="19" spans="1:7" s="11" customFormat="1" ht="15.75">
      <c r="A19" s="16"/>
      <c r="B19" s="17" t="s">
        <v>22</v>
      </c>
      <c r="C19" s="14"/>
      <c r="D19" s="26" t="s">
        <v>23</v>
      </c>
      <c r="E19" s="10">
        <f>F19</f>
        <v>46460</v>
      </c>
      <c r="F19" s="10">
        <f>F20</f>
        <v>46460</v>
      </c>
      <c r="G19" s="10"/>
    </row>
    <row r="20" spans="1:7" s="11" customFormat="1" ht="47.25">
      <c r="A20" s="21"/>
      <c r="B20" s="17"/>
      <c r="C20" s="14" t="s">
        <v>16</v>
      </c>
      <c r="D20" s="27" t="s">
        <v>17</v>
      </c>
      <c r="E20" s="19">
        <f>F20</f>
        <v>46460</v>
      </c>
      <c r="F20" s="19">
        <v>46460</v>
      </c>
      <c r="G20" s="19"/>
    </row>
    <row r="21" spans="1:7" s="11" customFormat="1" ht="19.5" customHeight="1">
      <c r="A21" s="28" t="s">
        <v>24</v>
      </c>
      <c r="B21" s="7"/>
      <c r="C21" s="7"/>
      <c r="D21" s="29" t="s">
        <v>25</v>
      </c>
      <c r="E21" s="9">
        <f t="shared" si="0"/>
        <v>266708</v>
      </c>
      <c r="F21" s="9">
        <f>F22</f>
        <v>266708</v>
      </c>
      <c r="G21" s="9"/>
    </row>
    <row r="22" spans="1:7" s="11" customFormat="1" ht="15.75">
      <c r="A22" s="12"/>
      <c r="B22" s="14" t="s">
        <v>26</v>
      </c>
      <c r="C22" s="14"/>
      <c r="D22" s="26" t="s">
        <v>27</v>
      </c>
      <c r="E22" s="10">
        <f t="shared" si="0"/>
        <v>266708</v>
      </c>
      <c r="F22" s="10">
        <f>F23</f>
        <v>266708</v>
      </c>
      <c r="G22" s="19">
        <f>IF(G23&gt;0,G23,"")</f>
      </c>
    </row>
    <row r="23" spans="1:7" s="11" customFormat="1" ht="47.25">
      <c r="A23" s="21"/>
      <c r="B23" s="14"/>
      <c r="C23" s="14" t="s">
        <v>28</v>
      </c>
      <c r="D23" s="25" t="s">
        <v>29</v>
      </c>
      <c r="E23" s="19">
        <f t="shared" si="0"/>
        <v>266708</v>
      </c>
      <c r="F23" s="19">
        <v>266708</v>
      </c>
      <c r="G23" s="19"/>
    </row>
    <row r="24" spans="1:7" s="11" customFormat="1" ht="21" customHeight="1">
      <c r="A24" s="7" t="s">
        <v>30</v>
      </c>
      <c r="B24" s="7"/>
      <c r="C24" s="7"/>
      <c r="D24" s="29" t="s">
        <v>31</v>
      </c>
      <c r="E24" s="9">
        <f t="shared" si="0"/>
        <v>1784921</v>
      </c>
      <c r="F24" s="9">
        <f>F25</f>
        <v>4116</v>
      </c>
      <c r="G24" s="9">
        <f>IF($G25&gt;0,$G25," ")</f>
        <v>1780805</v>
      </c>
    </row>
    <row r="25" spans="1:7" s="11" customFormat="1" ht="15.75">
      <c r="A25" s="12"/>
      <c r="B25" s="30" t="s">
        <v>32</v>
      </c>
      <c r="C25" s="17"/>
      <c r="D25" s="26" t="s">
        <v>33</v>
      </c>
      <c r="E25" s="10">
        <f>SUM(F25:G25)</f>
        <v>1784921</v>
      </c>
      <c r="F25" s="10">
        <f>SUM(F26:F29)</f>
        <v>4116</v>
      </c>
      <c r="G25" s="10">
        <f>SUM(G26:G29)</f>
        <v>1780805</v>
      </c>
    </row>
    <row r="26" spans="1:7" s="11" customFormat="1" ht="15.75">
      <c r="A26" s="16"/>
      <c r="B26" s="12"/>
      <c r="C26" s="17" t="s">
        <v>34</v>
      </c>
      <c r="D26" s="25" t="s">
        <v>35</v>
      </c>
      <c r="E26" s="19">
        <f t="shared" si="0"/>
        <v>14373</v>
      </c>
      <c r="F26" s="19"/>
      <c r="G26" s="19">
        <v>14373</v>
      </c>
    </row>
    <row r="27" spans="1:7" s="11" customFormat="1" ht="15.75">
      <c r="A27" s="16"/>
      <c r="B27" s="16"/>
      <c r="C27" s="17" t="s">
        <v>36</v>
      </c>
      <c r="D27" s="25" t="s">
        <v>37</v>
      </c>
      <c r="E27" s="19">
        <f t="shared" si="0"/>
        <v>116</v>
      </c>
      <c r="F27" s="19">
        <v>116</v>
      </c>
      <c r="G27" s="19"/>
    </row>
    <row r="28" spans="1:7" s="11" customFormat="1" ht="47.25">
      <c r="A28" s="16"/>
      <c r="B28" s="16"/>
      <c r="C28" s="17" t="s">
        <v>38</v>
      </c>
      <c r="D28" s="25" t="s">
        <v>39</v>
      </c>
      <c r="E28" s="19">
        <f>F28</f>
        <v>4000</v>
      </c>
      <c r="F28" s="19">
        <v>4000</v>
      </c>
      <c r="G28" s="19"/>
    </row>
    <row r="29" spans="1:7" s="11" customFormat="1" ht="47.25">
      <c r="A29" s="16"/>
      <c r="B29" s="16"/>
      <c r="C29" s="17" t="s">
        <v>40</v>
      </c>
      <c r="D29" s="25" t="s">
        <v>41</v>
      </c>
      <c r="E29" s="19">
        <f t="shared" si="0"/>
        <v>1766432</v>
      </c>
      <c r="F29" s="19"/>
      <c r="G29" s="19">
        <v>1766432</v>
      </c>
    </row>
    <row r="30" spans="1:7" s="11" customFormat="1" ht="20.25" customHeight="1">
      <c r="A30" s="7" t="s">
        <v>42</v>
      </c>
      <c r="B30" s="7"/>
      <c r="C30" s="7"/>
      <c r="D30" s="29" t="s">
        <v>43</v>
      </c>
      <c r="E30" s="9">
        <f t="shared" si="0"/>
        <v>2075364</v>
      </c>
      <c r="F30" s="9">
        <f>F31</f>
        <v>695364</v>
      </c>
      <c r="G30" s="9">
        <f>SUM(G32:G36)</f>
        <v>1380000</v>
      </c>
    </row>
    <row r="31" spans="1:7" s="11" customFormat="1" ht="15.75">
      <c r="A31" s="12"/>
      <c r="B31" s="17" t="s">
        <v>44</v>
      </c>
      <c r="C31" s="14"/>
      <c r="D31" s="26" t="s">
        <v>45</v>
      </c>
      <c r="E31" s="10">
        <f aca="true" t="shared" si="1" ref="E31:E36">SUM(F31:G31)</f>
        <v>2075364</v>
      </c>
      <c r="F31" s="10">
        <f>SUM(F32:F36)</f>
        <v>695364</v>
      </c>
      <c r="G31" s="10">
        <f>SUM(G32:G36)</f>
        <v>1380000</v>
      </c>
    </row>
    <row r="32" spans="1:7" s="11" customFormat="1" ht="47.25">
      <c r="A32" s="16"/>
      <c r="B32" s="12"/>
      <c r="C32" s="17" t="s">
        <v>16</v>
      </c>
      <c r="D32" s="25" t="s">
        <v>17</v>
      </c>
      <c r="E32" s="19">
        <f t="shared" si="1"/>
        <v>165000</v>
      </c>
      <c r="F32" s="19">
        <v>165000</v>
      </c>
      <c r="G32" s="19"/>
    </row>
    <row r="33" spans="1:7" s="11" customFormat="1" ht="47.25">
      <c r="A33" s="16"/>
      <c r="B33" s="16"/>
      <c r="C33" s="17" t="s">
        <v>46</v>
      </c>
      <c r="D33" s="25" t="s">
        <v>47</v>
      </c>
      <c r="E33" s="19">
        <f t="shared" si="1"/>
        <v>366364</v>
      </c>
      <c r="F33" s="19">
        <v>366364</v>
      </c>
      <c r="G33" s="19"/>
    </row>
    <row r="34" spans="1:7" s="11" customFormat="1" ht="15.75">
      <c r="A34" s="16"/>
      <c r="B34" s="16"/>
      <c r="C34" s="17" t="s">
        <v>48</v>
      </c>
      <c r="D34" s="27" t="s">
        <v>49</v>
      </c>
      <c r="E34" s="19">
        <f t="shared" si="1"/>
        <v>5000</v>
      </c>
      <c r="F34" s="19">
        <v>5000</v>
      </c>
      <c r="G34" s="19"/>
    </row>
    <row r="35" spans="1:7" s="11" customFormat="1" ht="31.5">
      <c r="A35" s="16"/>
      <c r="B35" s="16"/>
      <c r="C35" s="17" t="s">
        <v>50</v>
      </c>
      <c r="D35" s="25" t="s">
        <v>51</v>
      </c>
      <c r="E35" s="19">
        <f>G35</f>
        <v>1380000</v>
      </c>
      <c r="F35" s="19"/>
      <c r="G35" s="19">
        <v>1380000</v>
      </c>
    </row>
    <row r="36" spans="1:7" s="11" customFormat="1" ht="31.5">
      <c r="A36" s="21"/>
      <c r="B36" s="21"/>
      <c r="C36" s="17" t="s">
        <v>20</v>
      </c>
      <c r="D36" s="25" t="s">
        <v>21</v>
      </c>
      <c r="E36" s="19">
        <f t="shared" si="1"/>
        <v>159000</v>
      </c>
      <c r="F36" s="19">
        <v>159000</v>
      </c>
      <c r="G36" s="19"/>
    </row>
    <row r="37" spans="1:7" s="11" customFormat="1" ht="19.5" customHeight="1">
      <c r="A37" s="6" t="s">
        <v>52</v>
      </c>
      <c r="B37" s="7"/>
      <c r="C37" s="7"/>
      <c r="D37" s="29" t="s">
        <v>53</v>
      </c>
      <c r="E37" s="9">
        <f>SUM(F37:G37)</f>
        <v>911345</v>
      </c>
      <c r="F37" s="9">
        <f>F42+F44+F46+F38</f>
        <v>911345</v>
      </c>
      <c r="G37" s="9"/>
    </row>
    <row r="38" spans="1:7" s="11" customFormat="1" ht="15.75">
      <c r="A38" s="31"/>
      <c r="B38" s="32" t="s">
        <v>54</v>
      </c>
      <c r="C38" s="33"/>
      <c r="D38" s="34" t="s">
        <v>55</v>
      </c>
      <c r="E38" s="35">
        <f>F38</f>
        <v>404000</v>
      </c>
      <c r="F38" s="35">
        <f>SUM(F39:F41)</f>
        <v>404000</v>
      </c>
      <c r="G38" s="35"/>
    </row>
    <row r="39" spans="1:7" s="11" customFormat="1" ht="15.75">
      <c r="A39" s="36"/>
      <c r="B39" s="31"/>
      <c r="C39" s="37" t="s">
        <v>56</v>
      </c>
      <c r="D39" s="38" t="s">
        <v>57</v>
      </c>
      <c r="E39" s="39">
        <f>F39</f>
        <v>400000</v>
      </c>
      <c r="F39" s="39">
        <v>400000</v>
      </c>
      <c r="G39" s="35"/>
    </row>
    <row r="40" spans="1:7" s="11" customFormat="1" ht="15.75">
      <c r="A40" s="36"/>
      <c r="B40" s="40"/>
      <c r="C40" s="37" t="s">
        <v>58</v>
      </c>
      <c r="D40" s="38" t="s">
        <v>59</v>
      </c>
      <c r="E40" s="39">
        <f>F40</f>
        <v>2000</v>
      </c>
      <c r="F40" s="39">
        <v>2000</v>
      </c>
      <c r="G40" s="35"/>
    </row>
    <row r="41" spans="1:7" s="11" customFormat="1" ht="15.75">
      <c r="A41" s="36"/>
      <c r="B41" s="41"/>
      <c r="C41" s="37" t="s">
        <v>36</v>
      </c>
      <c r="D41" s="25" t="s">
        <v>37</v>
      </c>
      <c r="E41" s="39">
        <f>F41</f>
        <v>2000</v>
      </c>
      <c r="F41" s="39">
        <v>2000</v>
      </c>
      <c r="G41" s="35"/>
    </row>
    <row r="42" spans="1:7" s="11" customFormat="1" ht="15.75">
      <c r="A42" s="16"/>
      <c r="B42" s="42" t="s">
        <v>60</v>
      </c>
      <c r="C42" s="14"/>
      <c r="D42" s="43" t="s">
        <v>61</v>
      </c>
      <c r="E42" s="23">
        <f>SUM(F42:G42)</f>
        <v>160300</v>
      </c>
      <c r="F42" s="23">
        <f>F43</f>
        <v>160300</v>
      </c>
      <c r="G42" s="19">
        <f>IF(G43&gt;0,G43,"")</f>
      </c>
    </row>
    <row r="43" spans="1:7" s="11" customFormat="1" ht="47.25">
      <c r="A43" s="16"/>
      <c r="B43" s="17"/>
      <c r="C43" s="14" t="s">
        <v>16</v>
      </c>
      <c r="D43" s="44" t="s">
        <v>17</v>
      </c>
      <c r="E43" s="19">
        <f>SUM(F43:G43)</f>
        <v>160300</v>
      </c>
      <c r="F43" s="19">
        <v>160300</v>
      </c>
      <c r="G43" s="19"/>
    </row>
    <row r="44" spans="1:7" s="11" customFormat="1" ht="15.75">
      <c r="A44" s="16"/>
      <c r="B44" s="17" t="s">
        <v>62</v>
      </c>
      <c r="C44" s="14"/>
      <c r="D44" s="45" t="s">
        <v>63</v>
      </c>
      <c r="E44" s="10">
        <f aca="true" t="shared" si="2" ref="E44:E50">SUM(F44:G44)</f>
        <v>3000</v>
      </c>
      <c r="F44" s="10">
        <f>F45</f>
        <v>3000</v>
      </c>
      <c r="G44" s="19">
        <f>IF(G45&gt;0,G45,"")</f>
      </c>
    </row>
    <row r="45" spans="1:7" s="11" customFormat="1" ht="47.25">
      <c r="A45" s="16"/>
      <c r="B45" s="17"/>
      <c r="C45" s="14" t="s">
        <v>16</v>
      </c>
      <c r="D45" s="44" t="s">
        <v>17</v>
      </c>
      <c r="E45" s="19">
        <f t="shared" si="2"/>
        <v>3000</v>
      </c>
      <c r="F45" s="19">
        <v>3000</v>
      </c>
      <c r="G45" s="19"/>
    </row>
    <row r="46" spans="1:7" s="11" customFormat="1" ht="15.75">
      <c r="A46" s="16"/>
      <c r="B46" s="17" t="s">
        <v>64</v>
      </c>
      <c r="C46" s="17"/>
      <c r="D46" s="26" t="s">
        <v>65</v>
      </c>
      <c r="E46" s="10">
        <f t="shared" si="2"/>
        <v>344045</v>
      </c>
      <c r="F46" s="10">
        <f>SUM(F47:F48)</f>
        <v>344045</v>
      </c>
      <c r="G46" s="19">
        <f>IF((G47+G48)&gt;0,(G47+G48),"")</f>
      </c>
    </row>
    <row r="47" spans="1:7" s="11" customFormat="1" ht="47.25">
      <c r="A47" s="16"/>
      <c r="B47" s="20"/>
      <c r="C47" s="17" t="s">
        <v>16</v>
      </c>
      <c r="D47" s="25" t="s">
        <v>17</v>
      </c>
      <c r="E47" s="19">
        <f t="shared" si="2"/>
        <v>344000</v>
      </c>
      <c r="F47" s="19">
        <v>344000</v>
      </c>
      <c r="G47" s="19"/>
    </row>
    <row r="48" spans="1:7" s="11" customFormat="1" ht="15.75">
      <c r="A48" s="21"/>
      <c r="B48" s="42"/>
      <c r="C48" s="17" t="s">
        <v>36</v>
      </c>
      <c r="D48" s="25" t="s">
        <v>37</v>
      </c>
      <c r="E48" s="19">
        <f t="shared" si="2"/>
        <v>45</v>
      </c>
      <c r="F48" s="19">
        <v>45</v>
      </c>
      <c r="G48" s="19"/>
    </row>
    <row r="49" spans="1:7" s="11" customFormat="1" ht="15.75">
      <c r="A49" s="46" t="s">
        <v>66</v>
      </c>
      <c r="B49" s="46" t="s">
        <v>67</v>
      </c>
      <c r="C49" s="46" t="s">
        <v>68</v>
      </c>
      <c r="D49" s="46" t="s">
        <v>69</v>
      </c>
      <c r="E49" s="47">
        <v>5</v>
      </c>
      <c r="F49" s="47">
        <v>6</v>
      </c>
      <c r="G49" s="47">
        <v>7</v>
      </c>
    </row>
    <row r="50" spans="1:7" s="11" customFormat="1" ht="20.25" customHeight="1">
      <c r="A50" s="7" t="s">
        <v>70</v>
      </c>
      <c r="B50" s="7"/>
      <c r="C50" s="7"/>
      <c r="D50" s="29" t="s">
        <v>71</v>
      </c>
      <c r="E50" s="9">
        <f t="shared" si="2"/>
        <v>350593</v>
      </c>
      <c r="F50" s="9">
        <f>F51+F53+F56+F62+F59+F65</f>
        <v>350593</v>
      </c>
      <c r="G50" s="9"/>
    </row>
    <row r="51" spans="1:7" s="11" customFormat="1" ht="15.75">
      <c r="A51" s="12"/>
      <c r="B51" s="48" t="s">
        <v>72</v>
      </c>
      <c r="C51" s="14"/>
      <c r="D51" s="26" t="s">
        <v>73</v>
      </c>
      <c r="E51" s="10">
        <f>+SUM(F51:G51)</f>
        <v>158500</v>
      </c>
      <c r="F51" s="10">
        <f>F52</f>
        <v>158500</v>
      </c>
      <c r="G51" s="19">
        <f>IF(G52&gt;0,G52,"")</f>
      </c>
    </row>
    <row r="52" spans="1:7" s="11" customFormat="1" ht="47.25">
      <c r="A52" s="16"/>
      <c r="B52" s="17"/>
      <c r="C52" s="17" t="s">
        <v>16</v>
      </c>
      <c r="D52" s="25" t="s">
        <v>17</v>
      </c>
      <c r="E52" s="19">
        <f aca="true" t="shared" si="3" ref="E52:E64">SUM(F52:G52)</f>
        <v>158500</v>
      </c>
      <c r="F52" s="19">
        <v>158500</v>
      </c>
      <c r="G52" s="19"/>
    </row>
    <row r="53" spans="1:7" s="11" customFormat="1" ht="15.75">
      <c r="A53" s="16"/>
      <c r="B53" s="49" t="s">
        <v>74</v>
      </c>
      <c r="C53" s="21"/>
      <c r="D53" s="22" t="s">
        <v>75</v>
      </c>
      <c r="E53" s="23">
        <f>SUM(F53:G53)</f>
        <v>144000</v>
      </c>
      <c r="F53" s="23">
        <f>SUM(F54:F55)</f>
        <v>144000</v>
      </c>
      <c r="G53" s="23" t="str">
        <f>IF((G54+G54)&gt;0,(G54+G55)," ")</f>
        <v> </v>
      </c>
    </row>
    <row r="54" spans="1:7" s="11" customFormat="1" ht="47.25">
      <c r="A54" s="16"/>
      <c r="B54" s="30"/>
      <c r="C54" s="17" t="s">
        <v>76</v>
      </c>
      <c r="D54" s="25" t="s">
        <v>41</v>
      </c>
      <c r="E54" s="19">
        <f t="shared" si="3"/>
        <v>131040</v>
      </c>
      <c r="F54" s="19">
        <v>131040</v>
      </c>
      <c r="G54" s="19"/>
    </row>
    <row r="55" spans="1:7" s="11" customFormat="1" ht="47.25">
      <c r="A55" s="16"/>
      <c r="B55" s="42"/>
      <c r="C55" s="17" t="s">
        <v>77</v>
      </c>
      <c r="D55" s="25" t="s">
        <v>41</v>
      </c>
      <c r="E55" s="19">
        <f t="shared" si="3"/>
        <v>12960</v>
      </c>
      <c r="F55" s="19">
        <v>12960</v>
      </c>
      <c r="G55" s="19"/>
    </row>
    <row r="56" spans="1:7" s="11" customFormat="1" ht="15.75">
      <c r="A56" s="16"/>
      <c r="B56" s="42" t="s">
        <v>78</v>
      </c>
      <c r="C56" s="21"/>
      <c r="D56" s="22" t="s">
        <v>79</v>
      </c>
      <c r="E56" s="23">
        <f>SUM(F56:G56)</f>
        <v>20041</v>
      </c>
      <c r="F56" s="23">
        <f>SUM(F57:F58)</f>
        <v>20041</v>
      </c>
      <c r="G56" s="23" t="str">
        <f>IF((G57+G58)&gt;0,(G57+G58)," ")</f>
        <v> </v>
      </c>
    </row>
    <row r="57" spans="1:7" s="11" customFormat="1" ht="15.75">
      <c r="A57" s="16"/>
      <c r="B57" s="30"/>
      <c r="C57" s="17" t="s">
        <v>56</v>
      </c>
      <c r="D57" s="25" t="s">
        <v>80</v>
      </c>
      <c r="E57" s="19">
        <f t="shared" si="3"/>
        <v>1000</v>
      </c>
      <c r="F57" s="19">
        <v>1000</v>
      </c>
      <c r="G57" s="19"/>
    </row>
    <row r="58" spans="1:7" s="11" customFormat="1" ht="15.75">
      <c r="A58" s="16"/>
      <c r="B58" s="20"/>
      <c r="C58" s="17" t="s">
        <v>36</v>
      </c>
      <c r="D58" s="25" t="s">
        <v>37</v>
      </c>
      <c r="E58" s="19">
        <f t="shared" si="3"/>
        <v>19041</v>
      </c>
      <c r="F58" s="19">
        <v>19041</v>
      </c>
      <c r="G58" s="19"/>
    </row>
    <row r="59" spans="1:7" s="11" customFormat="1" ht="15.75">
      <c r="A59" s="16"/>
      <c r="B59" s="17" t="s">
        <v>81</v>
      </c>
      <c r="C59" s="17"/>
      <c r="D59" s="26" t="s">
        <v>82</v>
      </c>
      <c r="E59" s="10">
        <f>F59</f>
        <v>1938</v>
      </c>
      <c r="F59" s="10">
        <f>SUM(F60:F61)</f>
        <v>1938</v>
      </c>
      <c r="G59" s="10"/>
    </row>
    <row r="60" spans="1:7" s="11" customFormat="1" ht="47.25">
      <c r="A60" s="16"/>
      <c r="B60" s="20"/>
      <c r="C60" s="17" t="s">
        <v>83</v>
      </c>
      <c r="D60" s="25" t="s">
        <v>41</v>
      </c>
      <c r="E60" s="19">
        <f>F60</f>
        <v>1881</v>
      </c>
      <c r="F60" s="19">
        <v>1881</v>
      </c>
      <c r="G60" s="19"/>
    </row>
    <row r="61" spans="1:7" s="11" customFormat="1" ht="47.25">
      <c r="A61" s="16"/>
      <c r="B61" s="20"/>
      <c r="C61" s="17" t="s">
        <v>77</v>
      </c>
      <c r="D61" s="25" t="s">
        <v>41</v>
      </c>
      <c r="E61" s="19">
        <f>F61</f>
        <v>57</v>
      </c>
      <c r="F61" s="19">
        <v>57</v>
      </c>
      <c r="G61" s="19"/>
    </row>
    <row r="62" spans="1:7" s="11" customFormat="1" ht="15.75">
      <c r="A62" s="16"/>
      <c r="B62" s="17" t="s">
        <v>84</v>
      </c>
      <c r="C62" s="14"/>
      <c r="D62" s="26" t="s">
        <v>85</v>
      </c>
      <c r="E62" s="10">
        <f>+SUM(F62:G62)</f>
        <v>21114</v>
      </c>
      <c r="F62" s="10">
        <f>SUM(F63:F64)</f>
        <v>21114</v>
      </c>
      <c r="G62" s="10" t="str">
        <f>IF((G63+G63)&gt;0,(G63+G64)," ")</f>
        <v> </v>
      </c>
    </row>
    <row r="63" spans="1:7" s="11" customFormat="1" ht="47.25">
      <c r="A63" s="16"/>
      <c r="B63" s="30"/>
      <c r="C63" s="17" t="s">
        <v>16</v>
      </c>
      <c r="D63" s="25" t="s">
        <v>17</v>
      </c>
      <c r="E63" s="19">
        <f t="shared" si="3"/>
        <v>19624</v>
      </c>
      <c r="F63" s="19">
        <v>19624</v>
      </c>
      <c r="G63" s="19"/>
    </row>
    <row r="64" spans="1:7" s="11" customFormat="1" ht="31.5">
      <c r="A64" s="16"/>
      <c r="B64" s="42"/>
      <c r="C64" s="17" t="s">
        <v>86</v>
      </c>
      <c r="D64" s="25" t="s">
        <v>87</v>
      </c>
      <c r="E64" s="19">
        <f t="shared" si="3"/>
        <v>1490</v>
      </c>
      <c r="F64" s="19">
        <v>1490</v>
      </c>
      <c r="G64" s="19"/>
    </row>
    <row r="65" spans="1:7" s="11" customFormat="1" ht="15.75">
      <c r="A65" s="16"/>
      <c r="B65" s="42" t="s">
        <v>88</v>
      </c>
      <c r="C65" s="17"/>
      <c r="D65" s="25" t="s">
        <v>89</v>
      </c>
      <c r="E65" s="10">
        <f>F65</f>
        <v>5000</v>
      </c>
      <c r="F65" s="10">
        <f>SUM(F66)</f>
        <v>5000</v>
      </c>
      <c r="G65" s="19"/>
    </row>
    <row r="66" spans="1:7" s="11" customFormat="1" ht="48" customHeight="1">
      <c r="A66" s="21"/>
      <c r="B66" s="42"/>
      <c r="C66" s="17" t="s">
        <v>90</v>
      </c>
      <c r="D66" s="27" t="s">
        <v>91</v>
      </c>
      <c r="E66" s="19">
        <f>F66</f>
        <v>5000</v>
      </c>
      <c r="F66" s="19">
        <v>5000</v>
      </c>
      <c r="G66" s="19"/>
    </row>
    <row r="67" spans="1:7" s="11" customFormat="1" ht="31.5">
      <c r="A67" s="6" t="s">
        <v>92</v>
      </c>
      <c r="B67" s="7"/>
      <c r="C67" s="7"/>
      <c r="D67" s="29" t="s">
        <v>93</v>
      </c>
      <c r="E67" s="9">
        <f>SUM(F67:G67)</f>
        <v>3775407</v>
      </c>
      <c r="F67" s="9">
        <f>F68</f>
        <v>3064407</v>
      </c>
      <c r="G67" s="9">
        <f>IF($G68&gt;0,$G68," ")</f>
        <v>711000</v>
      </c>
    </row>
    <row r="68" spans="1:7" s="11" customFormat="1" ht="15.75">
      <c r="A68" s="12"/>
      <c r="B68" s="49" t="s">
        <v>94</v>
      </c>
      <c r="C68" s="14"/>
      <c r="D68" s="26" t="s">
        <v>95</v>
      </c>
      <c r="E68" s="10">
        <f>SUM(F68:G68)</f>
        <v>3775407</v>
      </c>
      <c r="F68" s="10">
        <f>SUM(F69:F73)</f>
        <v>3064407</v>
      </c>
      <c r="G68" s="10">
        <f>IF((G69+G70+G71+G73+G72)&gt;0,(G69+G70+G71+G73+G72)," ")</f>
        <v>711000</v>
      </c>
    </row>
    <row r="69" spans="1:7" s="11" customFormat="1" ht="47.25">
      <c r="A69" s="16"/>
      <c r="B69" s="12"/>
      <c r="C69" s="17" t="s">
        <v>16</v>
      </c>
      <c r="D69" s="25" t="s">
        <v>17</v>
      </c>
      <c r="E69" s="19">
        <f aca="true" t="shared" si="4" ref="E69:E142">SUM(F69:G69)</f>
        <v>3063800</v>
      </c>
      <c r="F69" s="19">
        <v>3063800</v>
      </c>
      <c r="G69" s="19"/>
    </row>
    <row r="70" spans="1:7" s="11" customFormat="1" ht="15.75">
      <c r="A70" s="16"/>
      <c r="B70" s="16"/>
      <c r="C70" s="17" t="s">
        <v>36</v>
      </c>
      <c r="D70" s="25" t="s">
        <v>37</v>
      </c>
      <c r="E70" s="19">
        <f t="shared" si="4"/>
        <v>600</v>
      </c>
      <c r="F70" s="19">
        <v>600</v>
      </c>
      <c r="G70" s="19"/>
    </row>
    <row r="71" spans="1:7" s="11" customFormat="1" ht="31.5">
      <c r="A71" s="16"/>
      <c r="B71" s="16"/>
      <c r="C71" s="17" t="s">
        <v>20</v>
      </c>
      <c r="D71" s="25" t="s">
        <v>21</v>
      </c>
      <c r="E71" s="19">
        <f t="shared" si="4"/>
        <v>7</v>
      </c>
      <c r="F71" s="19">
        <v>7</v>
      </c>
      <c r="G71" s="19"/>
    </row>
    <row r="72" spans="1:7" s="11" customFormat="1" ht="47.25">
      <c r="A72" s="16"/>
      <c r="B72" s="16"/>
      <c r="C72" s="30" t="s">
        <v>96</v>
      </c>
      <c r="D72" s="50" t="s">
        <v>97</v>
      </c>
      <c r="E72" s="51">
        <f>G72</f>
        <v>551000</v>
      </c>
      <c r="F72" s="51"/>
      <c r="G72" s="51">
        <v>551000</v>
      </c>
    </row>
    <row r="73" spans="1:7" s="11" customFormat="1" ht="47.25">
      <c r="A73" s="16"/>
      <c r="B73" s="16"/>
      <c r="C73" s="30" t="s">
        <v>98</v>
      </c>
      <c r="D73" s="50" t="s">
        <v>99</v>
      </c>
      <c r="E73" s="51">
        <f t="shared" si="4"/>
        <v>160000</v>
      </c>
      <c r="F73" s="51"/>
      <c r="G73" s="51">
        <v>160000</v>
      </c>
    </row>
    <row r="74" spans="1:7" s="11" customFormat="1" ht="47.25">
      <c r="A74" s="6" t="s">
        <v>100</v>
      </c>
      <c r="B74" s="7"/>
      <c r="C74" s="7"/>
      <c r="D74" s="29" t="s">
        <v>101</v>
      </c>
      <c r="E74" s="9">
        <f>SUM(F74:G74)</f>
        <v>8752546</v>
      </c>
      <c r="F74" s="9">
        <f>F75+F78</f>
        <v>8752546</v>
      </c>
      <c r="G74" s="52"/>
    </row>
    <row r="75" spans="1:7" s="11" customFormat="1" ht="31.5">
      <c r="A75" s="12"/>
      <c r="B75" s="49" t="s">
        <v>102</v>
      </c>
      <c r="C75" s="14"/>
      <c r="D75" s="26" t="s">
        <v>103</v>
      </c>
      <c r="E75" s="10">
        <f>SUM(F75:G75)</f>
        <v>1989770</v>
      </c>
      <c r="F75" s="10">
        <f>F76+F77</f>
        <v>1989770</v>
      </c>
      <c r="G75" s="10" t="str">
        <f>IF((G76+G77)&gt;0,(G76+G77)," ")</f>
        <v> </v>
      </c>
    </row>
    <row r="76" spans="1:7" s="11" customFormat="1" ht="15.75">
      <c r="A76" s="16"/>
      <c r="B76" s="30"/>
      <c r="C76" s="17" t="s">
        <v>104</v>
      </c>
      <c r="D76" s="25" t="s">
        <v>105</v>
      </c>
      <c r="E76" s="19">
        <f t="shared" si="4"/>
        <v>1859570</v>
      </c>
      <c r="F76" s="19">
        <v>1859570</v>
      </c>
      <c r="G76" s="19"/>
    </row>
    <row r="77" spans="1:7" s="11" customFormat="1" ht="31.5">
      <c r="A77" s="16"/>
      <c r="B77" s="42"/>
      <c r="C77" s="17" t="s">
        <v>106</v>
      </c>
      <c r="D77" s="25" t="s">
        <v>107</v>
      </c>
      <c r="E77" s="19">
        <f t="shared" si="4"/>
        <v>130200</v>
      </c>
      <c r="F77" s="19">
        <v>130200</v>
      </c>
      <c r="G77" s="19"/>
    </row>
    <row r="78" spans="1:7" s="11" customFormat="1" ht="15.75">
      <c r="A78" s="16"/>
      <c r="B78" s="49" t="s">
        <v>108</v>
      </c>
      <c r="C78" s="14"/>
      <c r="D78" s="26" t="s">
        <v>109</v>
      </c>
      <c r="E78" s="10">
        <f>SUM(F78:G78)</f>
        <v>6762776</v>
      </c>
      <c r="F78" s="10">
        <f>SUM(F79:F80)</f>
        <v>6762776</v>
      </c>
      <c r="G78" s="10" t="str">
        <f>IF((G79+G80)&gt;0,(G79+G80)," ")</f>
        <v> </v>
      </c>
    </row>
    <row r="79" spans="1:7" s="11" customFormat="1" ht="15.75">
      <c r="A79" s="16"/>
      <c r="B79" s="30"/>
      <c r="C79" s="17" t="s">
        <v>110</v>
      </c>
      <c r="D79" s="25" t="s">
        <v>111</v>
      </c>
      <c r="E79" s="19">
        <f t="shared" si="4"/>
        <v>6612776</v>
      </c>
      <c r="F79" s="19">
        <v>6612776</v>
      </c>
      <c r="G79" s="19"/>
    </row>
    <row r="80" spans="1:7" s="11" customFormat="1" ht="15.75">
      <c r="A80" s="21"/>
      <c r="B80" s="42"/>
      <c r="C80" s="17" t="s">
        <v>112</v>
      </c>
      <c r="D80" s="25" t="s">
        <v>113</v>
      </c>
      <c r="E80" s="19">
        <f t="shared" si="4"/>
        <v>150000</v>
      </c>
      <c r="F80" s="19">
        <v>150000</v>
      </c>
      <c r="G80" s="19"/>
    </row>
    <row r="81" spans="1:7" s="11" customFormat="1" ht="19.5" customHeight="1">
      <c r="A81" s="7" t="s">
        <v>114</v>
      </c>
      <c r="B81" s="7"/>
      <c r="C81" s="7"/>
      <c r="D81" s="29" t="s">
        <v>115</v>
      </c>
      <c r="E81" s="9">
        <f>SUM(F81:G81)</f>
        <v>37198989</v>
      </c>
      <c r="F81" s="9">
        <f>F82+F84+F86+F88</f>
        <v>37198989</v>
      </c>
      <c r="G81" s="9"/>
    </row>
    <row r="82" spans="1:7" s="11" customFormat="1" ht="31.5">
      <c r="A82" s="12"/>
      <c r="B82" s="12" t="s">
        <v>116</v>
      </c>
      <c r="C82" s="14"/>
      <c r="D82" s="26" t="s">
        <v>117</v>
      </c>
      <c r="E82" s="10">
        <f t="shared" si="4"/>
        <v>30164887</v>
      </c>
      <c r="F82" s="10">
        <f>F83</f>
        <v>30164887</v>
      </c>
      <c r="G82" s="10" t="str">
        <f>IF(G83&gt;0,G83," ")</f>
        <v> </v>
      </c>
    </row>
    <row r="83" spans="1:7" s="11" customFormat="1" ht="15.75">
      <c r="A83" s="16"/>
      <c r="B83" s="14"/>
      <c r="C83" s="14" t="s">
        <v>118</v>
      </c>
      <c r="D83" s="25" t="s">
        <v>119</v>
      </c>
      <c r="E83" s="19">
        <f t="shared" si="4"/>
        <v>30164887</v>
      </c>
      <c r="F83" s="19">
        <v>30164887</v>
      </c>
      <c r="G83" s="19"/>
    </row>
    <row r="84" spans="1:7" s="11" customFormat="1" ht="15.75">
      <c r="A84" s="16"/>
      <c r="B84" s="14" t="s">
        <v>120</v>
      </c>
      <c r="C84" s="14"/>
      <c r="D84" s="26" t="s">
        <v>121</v>
      </c>
      <c r="E84" s="10">
        <f t="shared" si="4"/>
        <v>5255850</v>
      </c>
      <c r="F84" s="10">
        <f>F85</f>
        <v>5255850</v>
      </c>
      <c r="G84" s="10" t="str">
        <f>IF(G85&gt;0,G85," ")</f>
        <v> </v>
      </c>
    </row>
    <row r="85" spans="1:7" s="11" customFormat="1" ht="15.75">
      <c r="A85" s="16"/>
      <c r="B85" s="14"/>
      <c r="C85" s="14" t="s">
        <v>118</v>
      </c>
      <c r="D85" s="25" t="s">
        <v>119</v>
      </c>
      <c r="E85" s="19">
        <f t="shared" si="4"/>
        <v>5255850</v>
      </c>
      <c r="F85" s="19">
        <v>5255850</v>
      </c>
      <c r="G85" s="19"/>
    </row>
    <row r="86" spans="1:7" s="11" customFormat="1" ht="15.75">
      <c r="A86" s="16"/>
      <c r="B86" s="14" t="s">
        <v>122</v>
      </c>
      <c r="C86" s="14"/>
      <c r="D86" s="26" t="s">
        <v>123</v>
      </c>
      <c r="E86" s="10">
        <f t="shared" si="4"/>
        <v>132680</v>
      </c>
      <c r="F86" s="10">
        <f>F87</f>
        <v>132680</v>
      </c>
      <c r="G86" s="10" t="str">
        <f>IF(G87&gt;0,G87," ")</f>
        <v> </v>
      </c>
    </row>
    <row r="87" spans="1:7" s="11" customFormat="1" ht="15.75">
      <c r="A87" s="16"/>
      <c r="B87" s="14"/>
      <c r="C87" s="14" t="s">
        <v>58</v>
      </c>
      <c r="D87" s="25" t="s">
        <v>59</v>
      </c>
      <c r="E87" s="19">
        <f t="shared" si="4"/>
        <v>132680</v>
      </c>
      <c r="F87" s="19">
        <v>132680</v>
      </c>
      <c r="G87" s="19"/>
    </row>
    <row r="88" spans="1:7" s="11" customFormat="1" ht="15.75">
      <c r="A88" s="16"/>
      <c r="B88" s="14" t="s">
        <v>124</v>
      </c>
      <c r="C88" s="14"/>
      <c r="D88" s="26" t="s">
        <v>125</v>
      </c>
      <c r="E88" s="10">
        <f t="shared" si="4"/>
        <v>1645572</v>
      </c>
      <c r="F88" s="10">
        <f>F89</f>
        <v>1645572</v>
      </c>
      <c r="G88" s="10" t="str">
        <f>IF(G89&gt;0,G89," ")</f>
        <v> </v>
      </c>
    </row>
    <row r="89" spans="1:7" s="11" customFormat="1" ht="15.75">
      <c r="A89" s="21"/>
      <c r="B89" s="14"/>
      <c r="C89" s="14" t="s">
        <v>118</v>
      </c>
      <c r="D89" s="25" t="s">
        <v>119</v>
      </c>
      <c r="E89" s="19">
        <f t="shared" si="4"/>
        <v>1645572</v>
      </c>
      <c r="F89" s="19">
        <v>1645572</v>
      </c>
      <c r="G89" s="19"/>
    </row>
    <row r="90" spans="1:7" s="11" customFormat="1" ht="20.25" customHeight="1">
      <c r="A90" s="6" t="s">
        <v>126</v>
      </c>
      <c r="B90" s="7"/>
      <c r="C90" s="7"/>
      <c r="D90" s="29" t="s">
        <v>127</v>
      </c>
      <c r="E90" s="9">
        <f>SUM(F90:G90)</f>
        <v>824542</v>
      </c>
      <c r="F90" s="9">
        <f>F91+F95+F98+F100+F102</f>
        <v>824542</v>
      </c>
      <c r="G90" s="9"/>
    </row>
    <row r="91" spans="1:7" s="11" customFormat="1" ht="15.75">
      <c r="A91" s="12"/>
      <c r="B91" s="48" t="s">
        <v>128</v>
      </c>
      <c r="C91" s="14"/>
      <c r="D91" s="26" t="s">
        <v>129</v>
      </c>
      <c r="E91" s="10">
        <f t="shared" si="4"/>
        <v>86945</v>
      </c>
      <c r="F91" s="10">
        <f>SUM(F92:F93)</f>
        <v>86945</v>
      </c>
      <c r="G91" s="10" t="str">
        <f>IF((G92+G93)&gt;0,(G92+G93)," ")</f>
        <v> </v>
      </c>
    </row>
    <row r="92" spans="1:7" s="11" customFormat="1" ht="15.75">
      <c r="A92" s="16"/>
      <c r="B92" s="30"/>
      <c r="C92" s="14" t="s">
        <v>36</v>
      </c>
      <c r="D92" s="25" t="s">
        <v>37</v>
      </c>
      <c r="E92" s="19">
        <f t="shared" si="4"/>
        <v>73728</v>
      </c>
      <c r="F92" s="19">
        <v>73728</v>
      </c>
      <c r="G92" s="19"/>
    </row>
    <row r="93" spans="1:7" s="11" customFormat="1" ht="48.75" customHeight="1">
      <c r="A93" s="21"/>
      <c r="B93" s="42"/>
      <c r="C93" s="14" t="s">
        <v>130</v>
      </c>
      <c r="D93" s="27" t="s">
        <v>91</v>
      </c>
      <c r="E93" s="19">
        <f t="shared" si="4"/>
        <v>13217</v>
      </c>
      <c r="F93" s="19">
        <v>13217</v>
      </c>
      <c r="G93" s="19"/>
    </row>
    <row r="94" spans="1:7" s="11" customFormat="1" ht="15.75">
      <c r="A94" s="46" t="s">
        <v>66</v>
      </c>
      <c r="B94" s="46" t="s">
        <v>67</v>
      </c>
      <c r="C94" s="46" t="s">
        <v>68</v>
      </c>
      <c r="D94" s="46" t="s">
        <v>69</v>
      </c>
      <c r="E94" s="47">
        <v>5</v>
      </c>
      <c r="F94" s="47">
        <v>6</v>
      </c>
      <c r="G94" s="47">
        <v>7</v>
      </c>
    </row>
    <row r="95" spans="1:7" s="11" customFormat="1" ht="15.75">
      <c r="A95" s="16"/>
      <c r="B95" s="49" t="s">
        <v>131</v>
      </c>
      <c r="C95" s="21"/>
      <c r="D95" s="22" t="s">
        <v>132</v>
      </c>
      <c r="E95" s="23">
        <f t="shared" si="4"/>
        <v>261067</v>
      </c>
      <c r="F95" s="23">
        <f>SUM(F96:F97)</f>
        <v>261067</v>
      </c>
      <c r="G95" s="23" t="str">
        <f>IF((G96+G97)&gt;0,(G96+G97)," ")</f>
        <v> </v>
      </c>
    </row>
    <row r="96" spans="1:7" s="11" customFormat="1" ht="15.75">
      <c r="A96" s="16"/>
      <c r="B96" s="30"/>
      <c r="C96" s="14" t="s">
        <v>36</v>
      </c>
      <c r="D96" s="25" t="s">
        <v>37</v>
      </c>
      <c r="E96" s="19">
        <f t="shared" si="4"/>
        <v>197478</v>
      </c>
      <c r="F96" s="19">
        <v>197478</v>
      </c>
      <c r="G96" s="19"/>
    </row>
    <row r="97" spans="1:7" s="11" customFormat="1" ht="31.5">
      <c r="A97" s="16"/>
      <c r="B97" s="20"/>
      <c r="C97" s="14" t="s">
        <v>133</v>
      </c>
      <c r="D97" s="25" t="s">
        <v>134</v>
      </c>
      <c r="E97" s="19">
        <f t="shared" si="4"/>
        <v>63589</v>
      </c>
      <c r="F97" s="19">
        <v>63589</v>
      </c>
      <c r="G97" s="19"/>
    </row>
    <row r="98" spans="1:7" s="11" customFormat="1" ht="31.5">
      <c r="A98" s="16"/>
      <c r="B98" s="14" t="s">
        <v>135</v>
      </c>
      <c r="C98" s="14"/>
      <c r="D98" s="26" t="s">
        <v>136</v>
      </c>
      <c r="E98" s="10">
        <f t="shared" si="4"/>
        <v>282580</v>
      </c>
      <c r="F98" s="10">
        <f>F99</f>
        <v>282580</v>
      </c>
      <c r="G98" s="10" t="str">
        <f>IF(G99&gt;0,G99," ")</f>
        <v> </v>
      </c>
    </row>
    <row r="99" spans="1:7" s="11" customFormat="1" ht="15.75">
      <c r="A99" s="16"/>
      <c r="B99" s="17"/>
      <c r="C99" s="14" t="s">
        <v>36</v>
      </c>
      <c r="D99" s="25" t="s">
        <v>37</v>
      </c>
      <c r="E99" s="19">
        <f t="shared" si="4"/>
        <v>282580</v>
      </c>
      <c r="F99" s="19">
        <v>282580</v>
      </c>
      <c r="G99" s="19"/>
    </row>
    <row r="100" spans="1:7" s="11" customFormat="1" ht="15.75">
      <c r="A100" s="16"/>
      <c r="B100" s="49" t="s">
        <v>137</v>
      </c>
      <c r="C100" s="14"/>
      <c r="D100" s="26" t="s">
        <v>138</v>
      </c>
      <c r="E100" s="10">
        <f t="shared" si="4"/>
        <v>192600</v>
      </c>
      <c r="F100" s="10">
        <f>F101</f>
        <v>192600</v>
      </c>
      <c r="G100" s="10" t="str">
        <f>IF(G101&gt;0,G101," ")</f>
        <v> </v>
      </c>
    </row>
    <row r="101" spans="1:7" s="11" customFormat="1" ht="15.75">
      <c r="A101" s="16"/>
      <c r="B101" s="17"/>
      <c r="C101" s="14" t="s">
        <v>139</v>
      </c>
      <c r="D101" s="25" t="s">
        <v>140</v>
      </c>
      <c r="E101" s="19">
        <f t="shared" si="4"/>
        <v>192600</v>
      </c>
      <c r="F101" s="19">
        <v>192600</v>
      </c>
      <c r="G101" s="19"/>
    </row>
    <row r="102" spans="1:7" s="11" customFormat="1" ht="15.75">
      <c r="A102" s="16"/>
      <c r="B102" s="17" t="s">
        <v>141</v>
      </c>
      <c r="C102" s="14"/>
      <c r="D102" s="26" t="s">
        <v>142</v>
      </c>
      <c r="E102" s="10">
        <f>F102</f>
        <v>1350</v>
      </c>
      <c r="F102" s="10">
        <f>SUM(F103)</f>
        <v>1350</v>
      </c>
      <c r="G102" s="19"/>
    </row>
    <row r="103" spans="1:7" s="11" customFormat="1" ht="31.5">
      <c r="A103" s="21"/>
      <c r="B103" s="17"/>
      <c r="C103" s="14" t="s">
        <v>143</v>
      </c>
      <c r="D103" s="25" t="s">
        <v>144</v>
      </c>
      <c r="E103" s="19">
        <f>F103</f>
        <v>1350</v>
      </c>
      <c r="F103" s="19">
        <v>1350</v>
      </c>
      <c r="G103" s="19"/>
    </row>
    <row r="104" spans="1:7" s="11" customFormat="1" ht="19.5" customHeight="1">
      <c r="A104" s="7" t="s">
        <v>145</v>
      </c>
      <c r="B104" s="7"/>
      <c r="C104" s="7"/>
      <c r="D104" s="29" t="s">
        <v>146</v>
      </c>
      <c r="E104" s="9">
        <f>SUM(F104:G104)</f>
        <v>2653720</v>
      </c>
      <c r="F104" s="9">
        <f>F105</f>
        <v>2653720</v>
      </c>
      <c r="G104" s="9"/>
    </row>
    <row r="105" spans="1:7" s="11" customFormat="1" ht="31.5">
      <c r="A105" s="12"/>
      <c r="B105" s="14" t="s">
        <v>147</v>
      </c>
      <c r="C105" s="14"/>
      <c r="D105" s="26" t="s">
        <v>148</v>
      </c>
      <c r="E105" s="10">
        <f t="shared" si="4"/>
        <v>2653720</v>
      </c>
      <c r="F105" s="10">
        <f>F106</f>
        <v>2653720</v>
      </c>
      <c r="G105" s="10" t="str">
        <f>IF(G106&gt;0,G106," ")</f>
        <v> </v>
      </c>
    </row>
    <row r="106" spans="1:7" s="11" customFormat="1" ht="47.25">
      <c r="A106" s="21"/>
      <c r="B106" s="14"/>
      <c r="C106" s="14" t="s">
        <v>16</v>
      </c>
      <c r="D106" s="25" t="s">
        <v>17</v>
      </c>
      <c r="E106" s="19">
        <f t="shared" si="4"/>
        <v>2653720</v>
      </c>
      <c r="F106" s="19">
        <v>2653720</v>
      </c>
      <c r="G106" s="19"/>
    </row>
    <row r="107" spans="1:7" s="11" customFormat="1" ht="20.25" customHeight="1">
      <c r="A107" s="7" t="s">
        <v>149</v>
      </c>
      <c r="B107" s="7"/>
      <c r="C107" s="7"/>
      <c r="D107" s="29" t="s">
        <v>150</v>
      </c>
      <c r="E107" s="9">
        <f>SUM(F107:G107)</f>
        <v>3531929</v>
      </c>
      <c r="F107" s="9">
        <f>F108+F113+F118+F124+F127+F122+F129</f>
        <v>3531929</v>
      </c>
      <c r="G107" s="9"/>
    </row>
    <row r="108" spans="1:7" s="11" customFormat="1" ht="15.75">
      <c r="A108" s="12"/>
      <c r="B108" s="48" t="s">
        <v>151</v>
      </c>
      <c r="C108" s="14"/>
      <c r="D108" s="26" t="s">
        <v>152</v>
      </c>
      <c r="E108" s="10">
        <f t="shared" si="4"/>
        <v>731890</v>
      </c>
      <c r="F108" s="10">
        <f>SUM(F109:F112)</f>
        <v>731890</v>
      </c>
      <c r="G108" s="10" t="str">
        <f>IF((G110+G112)&gt;0,(G110+G112)," ")</f>
        <v> </v>
      </c>
    </row>
    <row r="109" spans="1:7" s="11" customFormat="1" ht="51" customHeight="1">
      <c r="A109" s="54"/>
      <c r="B109" s="12"/>
      <c r="C109" s="17" t="s">
        <v>153</v>
      </c>
      <c r="D109" s="27" t="s">
        <v>154</v>
      </c>
      <c r="E109" s="19">
        <f>F109</f>
        <v>10862</v>
      </c>
      <c r="F109" s="19">
        <v>10862</v>
      </c>
      <c r="G109" s="10"/>
    </row>
    <row r="110" spans="1:7" s="11" customFormat="1" ht="15.75">
      <c r="A110" s="54"/>
      <c r="B110" s="16"/>
      <c r="C110" s="17" t="s">
        <v>36</v>
      </c>
      <c r="D110" s="25" t="s">
        <v>37</v>
      </c>
      <c r="E110" s="19">
        <f t="shared" si="4"/>
        <v>100</v>
      </c>
      <c r="F110" s="19">
        <v>100</v>
      </c>
      <c r="G110" s="19"/>
    </row>
    <row r="111" spans="1:7" s="11" customFormat="1" ht="31.5">
      <c r="A111" s="54"/>
      <c r="B111" s="16"/>
      <c r="C111" s="17" t="s">
        <v>143</v>
      </c>
      <c r="D111" s="25" t="s">
        <v>144</v>
      </c>
      <c r="E111" s="19">
        <f t="shared" si="4"/>
        <v>2000</v>
      </c>
      <c r="F111" s="19">
        <v>2000</v>
      </c>
      <c r="G111" s="19"/>
    </row>
    <row r="112" spans="1:7" s="11" customFormat="1" ht="31.5">
      <c r="A112" s="54"/>
      <c r="B112" s="21"/>
      <c r="C112" s="17" t="s">
        <v>155</v>
      </c>
      <c r="D112" s="25" t="s">
        <v>156</v>
      </c>
      <c r="E112" s="19">
        <f t="shared" si="4"/>
        <v>718928</v>
      </c>
      <c r="F112" s="19">
        <v>718928</v>
      </c>
      <c r="G112" s="19"/>
    </row>
    <row r="113" spans="1:7" s="11" customFormat="1" ht="15.75">
      <c r="A113" s="16"/>
      <c r="B113" s="49" t="s">
        <v>157</v>
      </c>
      <c r="C113" s="14"/>
      <c r="D113" s="26" t="s">
        <v>158</v>
      </c>
      <c r="E113" s="10">
        <f t="shared" si="4"/>
        <v>2018971</v>
      </c>
      <c r="F113" s="10">
        <f>SUM(F114:F117)</f>
        <v>2018971</v>
      </c>
      <c r="G113" s="10" t="str">
        <f>IF((G114+G115+G116)&gt;0,(G114+G115+G116)," ")</f>
        <v> </v>
      </c>
    </row>
    <row r="114" spans="1:7" s="11" customFormat="1" ht="31.5">
      <c r="A114" s="16"/>
      <c r="B114" s="30"/>
      <c r="C114" s="14" t="s">
        <v>143</v>
      </c>
      <c r="D114" s="25" t="s">
        <v>144</v>
      </c>
      <c r="E114" s="19">
        <f t="shared" si="4"/>
        <v>493332</v>
      </c>
      <c r="F114" s="19">
        <v>493332</v>
      </c>
      <c r="G114" s="19"/>
    </row>
    <row r="115" spans="1:7" s="11" customFormat="1" ht="15.75">
      <c r="A115" s="16"/>
      <c r="B115" s="20"/>
      <c r="C115" s="14" t="s">
        <v>139</v>
      </c>
      <c r="D115" s="25" t="s">
        <v>159</v>
      </c>
      <c r="E115" s="19">
        <f t="shared" si="4"/>
        <v>1498492</v>
      </c>
      <c r="F115" s="19">
        <v>1498492</v>
      </c>
      <c r="G115" s="19"/>
    </row>
    <row r="116" spans="1:7" s="11" customFormat="1" ht="15.75">
      <c r="A116" s="16"/>
      <c r="B116" s="16"/>
      <c r="C116" s="14" t="s">
        <v>36</v>
      </c>
      <c r="D116" s="25" t="s">
        <v>37</v>
      </c>
      <c r="E116" s="19">
        <f t="shared" si="4"/>
        <v>17147</v>
      </c>
      <c r="F116" s="19">
        <v>17147</v>
      </c>
      <c r="G116" s="19"/>
    </row>
    <row r="117" spans="1:7" s="11" customFormat="1" ht="31.5">
      <c r="A117" s="16"/>
      <c r="B117" s="16"/>
      <c r="C117" s="21" t="s">
        <v>160</v>
      </c>
      <c r="D117" s="55" t="s">
        <v>161</v>
      </c>
      <c r="E117" s="24">
        <f t="shared" si="4"/>
        <v>10000</v>
      </c>
      <c r="F117" s="24">
        <v>10000</v>
      </c>
      <c r="G117" s="24"/>
    </row>
    <row r="118" spans="1:7" s="11" customFormat="1" ht="15.75">
      <c r="A118" s="16"/>
      <c r="B118" s="14" t="s">
        <v>162</v>
      </c>
      <c r="C118" s="21"/>
      <c r="D118" s="22" t="s">
        <v>163</v>
      </c>
      <c r="E118" s="23">
        <f t="shared" si="4"/>
        <v>618076</v>
      </c>
      <c r="F118" s="23">
        <f>F120+F119+F121</f>
        <v>618076</v>
      </c>
      <c r="G118" s="23" t="str">
        <f>IF(G120&gt;0,G120," ")</f>
        <v> </v>
      </c>
    </row>
    <row r="119" spans="1:7" s="11" customFormat="1" ht="48.75" customHeight="1">
      <c r="A119" s="16"/>
      <c r="B119" s="30"/>
      <c r="C119" s="42" t="s">
        <v>153</v>
      </c>
      <c r="D119" s="56" t="s">
        <v>164</v>
      </c>
      <c r="E119" s="24">
        <f>F119</f>
        <v>2609</v>
      </c>
      <c r="F119" s="24">
        <v>2609</v>
      </c>
      <c r="G119" s="23"/>
    </row>
    <row r="120" spans="1:7" s="11" customFormat="1" ht="31.5">
      <c r="A120" s="16"/>
      <c r="B120" s="16"/>
      <c r="C120" s="17" t="s">
        <v>155</v>
      </c>
      <c r="D120" s="25" t="s">
        <v>156</v>
      </c>
      <c r="E120" s="19">
        <f t="shared" si="4"/>
        <v>614550</v>
      </c>
      <c r="F120" s="19">
        <v>614550</v>
      </c>
      <c r="G120" s="19"/>
    </row>
    <row r="121" spans="1:7" s="11" customFormat="1" ht="47.25">
      <c r="A121" s="16"/>
      <c r="B121" s="42"/>
      <c r="C121" s="17" t="s">
        <v>165</v>
      </c>
      <c r="D121" s="55" t="s">
        <v>166</v>
      </c>
      <c r="E121" s="19">
        <f t="shared" si="4"/>
        <v>917</v>
      </c>
      <c r="F121" s="19">
        <v>917</v>
      </c>
      <c r="G121" s="19"/>
    </row>
    <row r="122" spans="1:7" s="11" customFormat="1" ht="15.75">
      <c r="A122" s="16"/>
      <c r="B122" s="42" t="s">
        <v>167</v>
      </c>
      <c r="C122" s="17"/>
      <c r="D122" s="22" t="s">
        <v>168</v>
      </c>
      <c r="E122" s="10">
        <f>F122</f>
        <v>6000</v>
      </c>
      <c r="F122" s="10">
        <f>F123</f>
        <v>6000</v>
      </c>
      <c r="G122" s="19"/>
    </row>
    <row r="123" spans="1:7" s="11" customFormat="1" ht="47.25">
      <c r="A123" s="16"/>
      <c r="B123" s="14"/>
      <c r="C123" s="17" t="s">
        <v>16</v>
      </c>
      <c r="D123" s="25" t="s">
        <v>17</v>
      </c>
      <c r="E123" s="19">
        <f>F123</f>
        <v>6000</v>
      </c>
      <c r="F123" s="19">
        <v>6000</v>
      </c>
      <c r="G123" s="19"/>
    </row>
    <row r="124" spans="1:7" s="11" customFormat="1" ht="15.75">
      <c r="A124" s="16"/>
      <c r="B124" s="49" t="s">
        <v>169</v>
      </c>
      <c r="C124" s="14"/>
      <c r="D124" s="26" t="s">
        <v>170</v>
      </c>
      <c r="E124" s="10">
        <f t="shared" si="4"/>
        <v>6492</v>
      </c>
      <c r="F124" s="10">
        <f>SUM(F125:F126)</f>
        <v>6492</v>
      </c>
      <c r="G124" s="10" t="str">
        <f>IF(G125&gt;0,G125," ")</f>
        <v> </v>
      </c>
    </row>
    <row r="125" spans="1:7" s="11" customFormat="1" ht="15.75">
      <c r="A125" s="16"/>
      <c r="B125" s="12"/>
      <c r="C125" s="17" t="s">
        <v>36</v>
      </c>
      <c r="D125" s="25" t="s">
        <v>37</v>
      </c>
      <c r="E125" s="19">
        <f t="shared" si="4"/>
        <v>492</v>
      </c>
      <c r="F125" s="19">
        <v>492</v>
      </c>
      <c r="G125" s="19"/>
    </row>
    <row r="126" spans="1:7" s="11" customFormat="1" ht="31.5">
      <c r="A126" s="16"/>
      <c r="B126" s="20"/>
      <c r="C126" s="14" t="s">
        <v>143</v>
      </c>
      <c r="D126" s="25" t="s">
        <v>144</v>
      </c>
      <c r="E126" s="19">
        <f t="shared" si="4"/>
        <v>6000</v>
      </c>
      <c r="F126" s="19">
        <v>6000</v>
      </c>
      <c r="G126" s="19"/>
    </row>
    <row r="127" spans="1:7" s="11" customFormat="1" ht="31.5">
      <c r="A127" s="16"/>
      <c r="B127" s="14" t="s">
        <v>171</v>
      </c>
      <c r="C127" s="14"/>
      <c r="D127" s="26" t="s">
        <v>172</v>
      </c>
      <c r="E127" s="10">
        <f t="shared" si="4"/>
        <v>500</v>
      </c>
      <c r="F127" s="10">
        <f>F128</f>
        <v>500</v>
      </c>
      <c r="G127" s="10" t="str">
        <f>IF(G128&gt;0,G128," ")</f>
        <v> </v>
      </c>
    </row>
    <row r="128" spans="1:7" s="11" customFormat="1" ht="15.75">
      <c r="A128" s="16"/>
      <c r="B128" s="30"/>
      <c r="C128" s="14" t="s">
        <v>139</v>
      </c>
      <c r="D128" s="25" t="s">
        <v>140</v>
      </c>
      <c r="E128" s="19">
        <f t="shared" si="4"/>
        <v>500</v>
      </c>
      <c r="F128" s="19">
        <v>500</v>
      </c>
      <c r="G128" s="19"/>
    </row>
    <row r="129" spans="1:7" s="11" customFormat="1" ht="15.75">
      <c r="A129" s="16"/>
      <c r="B129" s="30" t="s">
        <v>173</v>
      </c>
      <c r="C129" s="17"/>
      <c r="D129" s="25" t="s">
        <v>23</v>
      </c>
      <c r="E129" s="10">
        <f>F129</f>
        <v>150000</v>
      </c>
      <c r="F129" s="10">
        <f>F130</f>
        <v>150000</v>
      </c>
      <c r="G129" s="19"/>
    </row>
    <row r="130" spans="1:7" s="11" customFormat="1" ht="31.5">
      <c r="A130" s="16"/>
      <c r="B130" s="30"/>
      <c r="C130" s="17" t="s">
        <v>86</v>
      </c>
      <c r="D130" s="25" t="s">
        <v>87</v>
      </c>
      <c r="E130" s="19">
        <f>F130</f>
        <v>150000</v>
      </c>
      <c r="F130" s="19">
        <v>150000</v>
      </c>
      <c r="G130" s="19"/>
    </row>
    <row r="131" spans="1:7" s="11" customFormat="1" ht="21.75" customHeight="1">
      <c r="A131" s="7" t="s">
        <v>174</v>
      </c>
      <c r="B131" s="7"/>
      <c r="C131" s="57"/>
      <c r="D131" s="29" t="s">
        <v>175</v>
      </c>
      <c r="E131" s="52">
        <f>SUM(F131:G131)</f>
        <v>1428179</v>
      </c>
      <c r="F131" s="52">
        <f>F132+F134+F136+F138+F140</f>
        <v>1428179</v>
      </c>
      <c r="G131" s="52"/>
    </row>
    <row r="132" spans="1:7" s="11" customFormat="1" ht="15.75">
      <c r="A132" s="16"/>
      <c r="B132" s="14" t="s">
        <v>176</v>
      </c>
      <c r="C132" s="14"/>
      <c r="D132" s="26" t="s">
        <v>177</v>
      </c>
      <c r="E132" s="10">
        <f t="shared" si="4"/>
        <v>159139</v>
      </c>
      <c r="F132" s="10">
        <f>SUM(F133:F133)</f>
        <v>159139</v>
      </c>
      <c r="G132" s="10"/>
    </row>
    <row r="133" spans="1:7" s="11" customFormat="1" ht="47.25">
      <c r="A133" s="16"/>
      <c r="B133" s="42"/>
      <c r="C133" s="14" t="s">
        <v>16</v>
      </c>
      <c r="D133" s="25" t="s">
        <v>17</v>
      </c>
      <c r="E133" s="19">
        <f t="shared" si="4"/>
        <v>159139</v>
      </c>
      <c r="F133" s="19">
        <v>159139</v>
      </c>
      <c r="G133" s="19"/>
    </row>
    <row r="134" spans="1:7" s="11" customFormat="1" ht="15.75">
      <c r="A134" s="16"/>
      <c r="B134" s="49" t="s">
        <v>178</v>
      </c>
      <c r="C134" s="14"/>
      <c r="D134" s="26" t="s">
        <v>179</v>
      </c>
      <c r="E134" s="10">
        <f t="shared" si="4"/>
        <v>558800</v>
      </c>
      <c r="F134" s="10">
        <f>F135</f>
        <v>558800</v>
      </c>
      <c r="G134" s="10"/>
    </row>
    <row r="135" spans="1:7" s="11" customFormat="1" ht="47.25">
      <c r="A135" s="16"/>
      <c r="B135" s="17"/>
      <c r="C135" s="14" t="s">
        <v>180</v>
      </c>
      <c r="D135" s="25" t="s">
        <v>181</v>
      </c>
      <c r="E135" s="19">
        <f t="shared" si="4"/>
        <v>558800</v>
      </c>
      <c r="F135" s="19">
        <v>558800</v>
      </c>
      <c r="G135" s="19"/>
    </row>
    <row r="136" spans="1:7" s="11" customFormat="1" ht="15.75">
      <c r="A136" s="16"/>
      <c r="B136" s="49" t="s">
        <v>182</v>
      </c>
      <c r="C136" s="14"/>
      <c r="D136" s="26" t="s">
        <v>183</v>
      </c>
      <c r="E136" s="10">
        <f t="shared" si="4"/>
        <v>30000</v>
      </c>
      <c r="F136" s="10">
        <f>F137</f>
        <v>30000</v>
      </c>
      <c r="G136" s="10"/>
    </row>
    <row r="137" spans="1:7" s="11" customFormat="1" ht="15.75">
      <c r="A137" s="16"/>
      <c r="B137" s="17"/>
      <c r="C137" s="14" t="s">
        <v>36</v>
      </c>
      <c r="D137" s="25" t="s">
        <v>37</v>
      </c>
      <c r="E137" s="19">
        <f t="shared" si="4"/>
        <v>30000</v>
      </c>
      <c r="F137" s="19">
        <v>30000</v>
      </c>
      <c r="G137" s="19"/>
    </row>
    <row r="138" spans="1:7" s="11" customFormat="1" ht="15.75">
      <c r="A138" s="16"/>
      <c r="B138" s="49" t="s">
        <v>184</v>
      </c>
      <c r="C138" s="14"/>
      <c r="D138" s="26" t="s">
        <v>185</v>
      </c>
      <c r="E138" s="10">
        <f t="shared" si="4"/>
        <v>540</v>
      </c>
      <c r="F138" s="10">
        <f>F139</f>
        <v>540</v>
      </c>
      <c r="G138" s="10"/>
    </row>
    <row r="139" spans="1:7" s="11" customFormat="1" ht="15.75">
      <c r="A139" s="16"/>
      <c r="B139" s="17"/>
      <c r="C139" s="14" t="s">
        <v>36</v>
      </c>
      <c r="D139" s="25" t="s">
        <v>37</v>
      </c>
      <c r="E139" s="19">
        <f t="shared" si="4"/>
        <v>540</v>
      </c>
      <c r="F139" s="19">
        <v>540</v>
      </c>
      <c r="G139" s="19"/>
    </row>
    <row r="140" spans="1:7" s="11" customFormat="1" ht="15.75">
      <c r="A140" s="16"/>
      <c r="B140" s="49" t="s">
        <v>186</v>
      </c>
      <c r="C140" s="14"/>
      <c r="D140" s="26" t="s">
        <v>142</v>
      </c>
      <c r="E140" s="10">
        <f t="shared" si="4"/>
        <v>679700</v>
      </c>
      <c r="F140" s="10">
        <f>SUM(F141:F142)</f>
        <v>679700</v>
      </c>
      <c r="G140" s="10"/>
    </row>
    <row r="141" spans="1:7" s="11" customFormat="1" ht="47.25">
      <c r="A141" s="54"/>
      <c r="B141" s="12"/>
      <c r="C141" s="30" t="s">
        <v>83</v>
      </c>
      <c r="D141" s="50" t="s">
        <v>187</v>
      </c>
      <c r="E141" s="51">
        <f t="shared" si="4"/>
        <v>643633</v>
      </c>
      <c r="F141" s="51">
        <v>643633</v>
      </c>
      <c r="G141" s="51"/>
    </row>
    <row r="142" spans="1:7" s="11" customFormat="1" ht="47.25">
      <c r="A142" s="58"/>
      <c r="B142" s="21"/>
      <c r="C142" s="17" t="s">
        <v>77</v>
      </c>
      <c r="D142" s="25" t="s">
        <v>188</v>
      </c>
      <c r="E142" s="19">
        <f t="shared" si="4"/>
        <v>36067</v>
      </c>
      <c r="F142" s="19">
        <v>36067</v>
      </c>
      <c r="G142" s="19"/>
    </row>
    <row r="143" spans="1:7" s="11" customFormat="1" ht="15.75">
      <c r="A143" s="59" t="s">
        <v>66</v>
      </c>
      <c r="B143" s="46" t="s">
        <v>67</v>
      </c>
      <c r="C143" s="60" t="s">
        <v>68</v>
      </c>
      <c r="D143" s="46" t="s">
        <v>69</v>
      </c>
      <c r="E143" s="47">
        <v>5</v>
      </c>
      <c r="F143" s="47">
        <v>6</v>
      </c>
      <c r="G143" s="47">
        <v>7</v>
      </c>
    </row>
    <row r="144" spans="1:7" s="11" customFormat="1" ht="20.25" customHeight="1">
      <c r="A144" s="7" t="s">
        <v>189</v>
      </c>
      <c r="B144" s="28"/>
      <c r="C144" s="57"/>
      <c r="D144" s="29" t="s">
        <v>190</v>
      </c>
      <c r="E144" s="9">
        <f aca="true" t="shared" si="5" ref="E144:E158">SUM(F144:G144)</f>
        <v>803256</v>
      </c>
      <c r="F144" s="9">
        <f>F145+F148+F150+F152+F155+F159</f>
        <v>803256</v>
      </c>
      <c r="G144" s="9"/>
    </row>
    <row r="145" spans="1:7" s="11" customFormat="1" ht="15.75">
      <c r="A145" s="12"/>
      <c r="B145" s="48" t="s">
        <v>191</v>
      </c>
      <c r="C145" s="14"/>
      <c r="D145" s="26" t="s">
        <v>192</v>
      </c>
      <c r="E145" s="10">
        <f t="shared" si="5"/>
        <v>33180</v>
      </c>
      <c r="F145" s="10">
        <f>SUM(F146:F147)</f>
        <v>33180</v>
      </c>
      <c r="G145" s="10" t="str">
        <f>IF((G146+G147)&gt;0,(G146+G147)," ")</f>
        <v> </v>
      </c>
    </row>
    <row r="146" spans="1:7" s="11" customFormat="1" ht="15.75">
      <c r="A146" s="16"/>
      <c r="B146" s="30"/>
      <c r="C146" s="17" t="s">
        <v>139</v>
      </c>
      <c r="D146" s="25" t="s">
        <v>140</v>
      </c>
      <c r="E146" s="19">
        <f t="shared" si="5"/>
        <v>29184</v>
      </c>
      <c r="F146" s="19">
        <v>29184</v>
      </c>
      <c r="G146" s="19"/>
    </row>
    <row r="147" spans="1:7" s="11" customFormat="1" ht="15.75">
      <c r="A147" s="16"/>
      <c r="B147" s="42"/>
      <c r="C147" s="17" t="s">
        <v>36</v>
      </c>
      <c r="D147" s="25" t="s">
        <v>37</v>
      </c>
      <c r="E147" s="19">
        <f t="shared" si="5"/>
        <v>3996</v>
      </c>
      <c r="F147" s="19">
        <v>3996</v>
      </c>
      <c r="G147" s="19"/>
    </row>
    <row r="148" spans="1:7" s="11" customFormat="1" ht="15.75">
      <c r="A148" s="16"/>
      <c r="B148" s="49" t="s">
        <v>193</v>
      </c>
      <c r="C148" s="14"/>
      <c r="D148" s="26" t="s">
        <v>194</v>
      </c>
      <c r="E148" s="10">
        <f t="shared" si="5"/>
        <v>36547</v>
      </c>
      <c r="F148" s="10">
        <f>F149</f>
        <v>36547</v>
      </c>
      <c r="G148" s="10" t="str">
        <f>IF(G149&gt;0,G149," ")</f>
        <v> </v>
      </c>
    </row>
    <row r="149" spans="1:7" s="11" customFormat="1" ht="15.75">
      <c r="A149" s="16"/>
      <c r="B149" s="17"/>
      <c r="C149" s="17" t="s">
        <v>36</v>
      </c>
      <c r="D149" s="25" t="s">
        <v>37</v>
      </c>
      <c r="E149" s="19">
        <f t="shared" si="5"/>
        <v>36547</v>
      </c>
      <c r="F149" s="19">
        <v>36547</v>
      </c>
      <c r="G149" s="19"/>
    </row>
    <row r="150" spans="1:7" s="11" customFormat="1" ht="15.75">
      <c r="A150" s="16"/>
      <c r="B150" s="49" t="s">
        <v>195</v>
      </c>
      <c r="C150" s="14"/>
      <c r="D150" s="26" t="s">
        <v>196</v>
      </c>
      <c r="E150" s="10">
        <f t="shared" si="5"/>
        <v>30</v>
      </c>
      <c r="F150" s="10">
        <f>F151</f>
        <v>30</v>
      </c>
      <c r="G150" s="10" t="str">
        <f>IF(G151&gt;0,G151," ")</f>
        <v> </v>
      </c>
    </row>
    <row r="151" spans="1:7" s="11" customFormat="1" ht="15.75">
      <c r="A151" s="16"/>
      <c r="B151" s="17"/>
      <c r="C151" s="17" t="s">
        <v>36</v>
      </c>
      <c r="D151" s="25" t="s">
        <v>37</v>
      </c>
      <c r="E151" s="19">
        <f t="shared" si="5"/>
        <v>30</v>
      </c>
      <c r="F151" s="19">
        <v>30</v>
      </c>
      <c r="G151" s="19"/>
    </row>
    <row r="152" spans="1:7" s="11" customFormat="1" ht="15.75">
      <c r="A152" s="16"/>
      <c r="B152" s="49" t="s">
        <v>197</v>
      </c>
      <c r="C152" s="21"/>
      <c r="D152" s="22" t="s">
        <v>198</v>
      </c>
      <c r="E152" s="23">
        <f t="shared" si="5"/>
        <v>612124</v>
      </c>
      <c r="F152" s="23">
        <f>SUM(F153:F154)</f>
        <v>612124</v>
      </c>
      <c r="G152" s="23" t="str">
        <f>IF((G153+G154)&gt;0,(G153+G154)," ")</f>
        <v> </v>
      </c>
    </row>
    <row r="153" spans="1:7" s="11" customFormat="1" ht="15.75">
      <c r="A153" s="16"/>
      <c r="B153" s="30"/>
      <c r="C153" s="17" t="s">
        <v>139</v>
      </c>
      <c r="D153" s="25" t="s">
        <v>140</v>
      </c>
      <c r="E153" s="19">
        <f t="shared" si="5"/>
        <v>438272</v>
      </c>
      <c r="F153" s="19">
        <v>438272</v>
      </c>
      <c r="G153" s="19"/>
    </row>
    <row r="154" spans="1:7" s="11" customFormat="1" ht="15.75">
      <c r="A154" s="16"/>
      <c r="B154" s="42"/>
      <c r="C154" s="17" t="s">
        <v>36</v>
      </c>
      <c r="D154" s="25" t="s">
        <v>37</v>
      </c>
      <c r="E154" s="19">
        <f t="shared" si="5"/>
        <v>173852</v>
      </c>
      <c r="F154" s="19">
        <v>173852</v>
      </c>
      <c r="G154" s="19"/>
    </row>
    <row r="155" spans="1:7" s="11" customFormat="1" ht="15.75">
      <c r="A155" s="16"/>
      <c r="B155" s="49" t="s">
        <v>199</v>
      </c>
      <c r="C155" s="14"/>
      <c r="D155" s="26" t="s">
        <v>200</v>
      </c>
      <c r="E155" s="10">
        <f t="shared" si="5"/>
        <v>56327</v>
      </c>
      <c r="F155" s="10">
        <f>SUM(F156:F158)</f>
        <v>56327</v>
      </c>
      <c r="G155" s="10" t="str">
        <f>IF((G156+G157+G158)&gt;0,(G156+G157+G158)," ")</f>
        <v> </v>
      </c>
    </row>
    <row r="156" spans="1:7" s="11" customFormat="1" ht="15.75">
      <c r="A156" s="16"/>
      <c r="B156" s="30"/>
      <c r="C156" s="17" t="s">
        <v>56</v>
      </c>
      <c r="D156" s="25" t="s">
        <v>80</v>
      </c>
      <c r="E156" s="19">
        <f t="shared" si="5"/>
        <v>8100</v>
      </c>
      <c r="F156" s="19">
        <v>8100</v>
      </c>
      <c r="G156" s="19"/>
    </row>
    <row r="157" spans="1:7" s="11" customFormat="1" ht="15.75">
      <c r="A157" s="16"/>
      <c r="B157" s="20"/>
      <c r="C157" s="17" t="s">
        <v>139</v>
      </c>
      <c r="D157" s="25" t="s">
        <v>140</v>
      </c>
      <c r="E157" s="19">
        <f t="shared" si="5"/>
        <v>12080</v>
      </c>
      <c r="F157" s="19">
        <v>12080</v>
      </c>
      <c r="G157" s="19"/>
    </row>
    <row r="158" spans="1:7" s="11" customFormat="1" ht="15.75">
      <c r="A158" s="16"/>
      <c r="B158" s="42"/>
      <c r="C158" s="17" t="s">
        <v>36</v>
      </c>
      <c r="D158" s="25" t="s">
        <v>37</v>
      </c>
      <c r="E158" s="19">
        <f t="shared" si="5"/>
        <v>36147</v>
      </c>
      <c r="F158" s="19">
        <v>36147</v>
      </c>
      <c r="G158" s="19"/>
    </row>
    <row r="159" spans="1:7" s="11" customFormat="1" ht="15.75">
      <c r="A159" s="16"/>
      <c r="B159" s="20" t="s">
        <v>201</v>
      </c>
      <c r="C159" s="17"/>
      <c r="D159" s="26" t="s">
        <v>202</v>
      </c>
      <c r="E159" s="10">
        <f>F159</f>
        <v>65048</v>
      </c>
      <c r="F159" s="10">
        <f>SUM(F160:F161)</f>
        <v>65048</v>
      </c>
      <c r="G159" s="19"/>
    </row>
    <row r="160" spans="1:7" s="11" customFormat="1" ht="15.75">
      <c r="A160" s="16"/>
      <c r="B160" s="30"/>
      <c r="C160" s="17" t="s">
        <v>56</v>
      </c>
      <c r="D160" s="25" t="s">
        <v>80</v>
      </c>
      <c r="E160" s="19">
        <f>F160</f>
        <v>65000</v>
      </c>
      <c r="F160" s="19">
        <v>65000</v>
      </c>
      <c r="G160" s="19"/>
    </row>
    <row r="161" spans="1:7" s="11" customFormat="1" ht="15.75">
      <c r="A161" s="21"/>
      <c r="B161" s="42"/>
      <c r="C161" s="17" t="s">
        <v>36</v>
      </c>
      <c r="D161" s="25" t="s">
        <v>37</v>
      </c>
      <c r="E161" s="19">
        <f>F161</f>
        <v>48</v>
      </c>
      <c r="F161" s="19">
        <v>48</v>
      </c>
      <c r="G161" s="19"/>
    </row>
    <row r="162" spans="1:7" s="11" customFormat="1" ht="20.25" customHeight="1">
      <c r="A162" s="28" t="s">
        <v>203</v>
      </c>
      <c r="B162" s="28"/>
      <c r="C162" s="7"/>
      <c r="D162" s="29" t="s">
        <v>204</v>
      </c>
      <c r="E162" s="52">
        <f>SUM(F162:G162)</f>
        <v>390500</v>
      </c>
      <c r="F162" s="52">
        <f>F163</f>
        <v>390500</v>
      </c>
      <c r="G162" s="52"/>
    </row>
    <row r="163" spans="1:7" s="11" customFormat="1" ht="31.5">
      <c r="A163" s="12"/>
      <c r="B163" s="14" t="s">
        <v>205</v>
      </c>
      <c r="C163" s="14"/>
      <c r="D163" s="26" t="s">
        <v>206</v>
      </c>
      <c r="E163" s="53">
        <f aca="true" t="shared" si="6" ref="E163:E172">F163</f>
        <v>390500</v>
      </c>
      <c r="F163" s="53">
        <f>F164+F165</f>
        <v>390500</v>
      </c>
      <c r="G163" s="53"/>
    </row>
    <row r="164" spans="1:7" s="11" customFormat="1" ht="31.5">
      <c r="A164" s="54"/>
      <c r="B164" s="12"/>
      <c r="C164" s="17" t="s">
        <v>207</v>
      </c>
      <c r="D164" s="25" t="s">
        <v>208</v>
      </c>
      <c r="E164" s="61">
        <f t="shared" si="6"/>
        <v>500</v>
      </c>
      <c r="F164" s="61">
        <v>500</v>
      </c>
      <c r="G164" s="53"/>
    </row>
    <row r="165" spans="1:7" s="11" customFormat="1" ht="15.75">
      <c r="A165" s="54"/>
      <c r="B165" s="16"/>
      <c r="C165" s="17" t="s">
        <v>56</v>
      </c>
      <c r="D165" s="25" t="s">
        <v>80</v>
      </c>
      <c r="E165" s="61">
        <f t="shared" si="6"/>
        <v>390000</v>
      </c>
      <c r="F165" s="61">
        <v>390000</v>
      </c>
      <c r="G165" s="53"/>
    </row>
    <row r="166" spans="1:7" s="11" customFormat="1" ht="19.5" customHeight="1">
      <c r="A166" s="62" t="s">
        <v>209</v>
      </c>
      <c r="B166" s="7"/>
      <c r="C166" s="7"/>
      <c r="D166" s="63" t="s">
        <v>210</v>
      </c>
      <c r="E166" s="52">
        <f t="shared" si="6"/>
        <v>9427</v>
      </c>
      <c r="F166" s="52">
        <f>F167+F170</f>
        <v>9427</v>
      </c>
      <c r="G166" s="52"/>
    </row>
    <row r="167" spans="1:7" s="11" customFormat="1" ht="15.75">
      <c r="A167" s="54"/>
      <c r="B167" s="14" t="s">
        <v>211</v>
      </c>
      <c r="C167" s="14"/>
      <c r="D167" s="64" t="s">
        <v>212</v>
      </c>
      <c r="E167" s="53">
        <f>F167</f>
        <v>3426</v>
      </c>
      <c r="F167" s="53">
        <f>SUM(F168:F169)</f>
        <v>3426</v>
      </c>
      <c r="G167" s="53"/>
    </row>
    <row r="168" spans="1:7" s="11" customFormat="1" ht="47.25">
      <c r="A168" s="54"/>
      <c r="B168" s="16"/>
      <c r="C168" s="14" t="s">
        <v>213</v>
      </c>
      <c r="D168" s="65" t="s">
        <v>214</v>
      </c>
      <c r="E168" s="61">
        <f>F168</f>
        <v>426</v>
      </c>
      <c r="F168" s="61">
        <v>426</v>
      </c>
      <c r="G168" s="53"/>
    </row>
    <row r="169" spans="1:7" s="11" customFormat="1" ht="47.25">
      <c r="A169" s="54"/>
      <c r="B169" s="21"/>
      <c r="C169" s="14" t="s">
        <v>165</v>
      </c>
      <c r="D169" s="56" t="s">
        <v>166</v>
      </c>
      <c r="E169" s="61">
        <f>F169</f>
        <v>3000</v>
      </c>
      <c r="F169" s="61">
        <v>3000</v>
      </c>
      <c r="G169" s="53"/>
    </row>
    <row r="170" spans="1:7" s="11" customFormat="1" ht="15.75">
      <c r="A170" s="36"/>
      <c r="B170" s="40" t="s">
        <v>215</v>
      </c>
      <c r="C170" s="33"/>
      <c r="D170" s="66" t="s">
        <v>142</v>
      </c>
      <c r="E170" s="67">
        <f t="shared" si="6"/>
        <v>6001</v>
      </c>
      <c r="F170" s="67">
        <f>SUM(F171:F172)</f>
        <v>6001</v>
      </c>
      <c r="G170" s="67"/>
    </row>
    <row r="171" spans="1:7" s="11" customFormat="1" ht="31.5">
      <c r="A171" s="36"/>
      <c r="B171" s="31"/>
      <c r="C171" s="37" t="s">
        <v>160</v>
      </c>
      <c r="D171" s="68" t="s">
        <v>216</v>
      </c>
      <c r="E171" s="69">
        <f>F171</f>
        <v>5000</v>
      </c>
      <c r="F171" s="69">
        <v>5000</v>
      </c>
      <c r="G171" s="67"/>
    </row>
    <row r="172" spans="1:7" s="11" customFormat="1" ht="50.25" customHeight="1">
      <c r="A172" s="58"/>
      <c r="B172" s="21"/>
      <c r="C172" s="17" t="s">
        <v>90</v>
      </c>
      <c r="D172" s="25" t="s">
        <v>91</v>
      </c>
      <c r="E172" s="19">
        <f t="shared" si="6"/>
        <v>1001</v>
      </c>
      <c r="F172" s="19">
        <v>1001</v>
      </c>
      <c r="G172" s="53"/>
    </row>
    <row r="173" spans="1:7" s="11" customFormat="1" ht="24" customHeight="1">
      <c r="A173" s="62" t="s">
        <v>217</v>
      </c>
      <c r="B173" s="28"/>
      <c r="C173" s="70"/>
      <c r="D173" s="70" t="s">
        <v>218</v>
      </c>
      <c r="E173" s="9">
        <f>F173</f>
        <v>913</v>
      </c>
      <c r="F173" s="9">
        <f>F174</f>
        <v>913</v>
      </c>
      <c r="G173" s="52"/>
    </row>
    <row r="174" spans="1:7" s="11" customFormat="1" ht="15.75">
      <c r="A174" s="54"/>
      <c r="B174" s="12" t="s">
        <v>219</v>
      </c>
      <c r="C174" s="14"/>
      <c r="D174" s="64" t="s">
        <v>220</v>
      </c>
      <c r="E174" s="10">
        <f>F174</f>
        <v>913</v>
      </c>
      <c r="F174" s="10">
        <f>SUM(F175:F176)</f>
        <v>913</v>
      </c>
      <c r="G174" s="53"/>
    </row>
    <row r="175" spans="1:7" s="11" customFormat="1" ht="47.25">
      <c r="A175" s="54"/>
      <c r="B175" s="12"/>
      <c r="C175" s="14" t="s">
        <v>213</v>
      </c>
      <c r="D175" s="65" t="s">
        <v>214</v>
      </c>
      <c r="E175" s="19">
        <f>F175</f>
        <v>59</v>
      </c>
      <c r="F175" s="19">
        <v>59</v>
      </c>
      <c r="G175" s="53"/>
    </row>
    <row r="176" spans="1:7" s="11" customFormat="1" ht="47.25">
      <c r="A176" s="58"/>
      <c r="B176" s="14"/>
      <c r="C176" s="14" t="s">
        <v>165</v>
      </c>
      <c r="D176" s="55" t="s">
        <v>166</v>
      </c>
      <c r="E176" s="19">
        <f>F176</f>
        <v>854</v>
      </c>
      <c r="F176" s="19">
        <v>854</v>
      </c>
      <c r="G176" s="53"/>
    </row>
    <row r="177" spans="1:7" ht="26.25" customHeight="1">
      <c r="A177" s="71"/>
      <c r="B177" s="30"/>
      <c r="C177" s="72"/>
      <c r="D177" s="57" t="s">
        <v>221</v>
      </c>
      <c r="E177" s="9">
        <f aca="true" t="shared" si="7" ref="E177:E185">SUM(F177:G177)</f>
        <v>64807049</v>
      </c>
      <c r="F177" s="9">
        <f>F14+F21+F24+F30+F37+F50+F67+F74+F81+F90+F104+F107+F131+F144+F162+F166+F173</f>
        <v>60935244</v>
      </c>
      <c r="G177" s="9">
        <f>SUM(G178:G194)</f>
        <v>3871805</v>
      </c>
    </row>
    <row r="178" spans="1:7" ht="47.25">
      <c r="A178" s="54"/>
      <c r="B178" s="20"/>
      <c r="C178" s="17" t="s">
        <v>83</v>
      </c>
      <c r="D178" s="65" t="s">
        <v>188</v>
      </c>
      <c r="E178" s="19">
        <f t="shared" si="7"/>
        <v>645514</v>
      </c>
      <c r="F178" s="19">
        <f>IF((SUMIF($C$14:$C$177,2007,$F$14:$F$177))&gt;0,(SUMIF($C$14:$C$177,2007,$F$14:$F$177))," ")</f>
        <v>645514</v>
      </c>
      <c r="G178" s="10"/>
    </row>
    <row r="179" spans="1:7" ht="47.25">
      <c r="A179" s="54"/>
      <c r="B179" s="20"/>
      <c r="C179" s="17" t="s">
        <v>76</v>
      </c>
      <c r="D179" s="65" t="s">
        <v>188</v>
      </c>
      <c r="E179" s="19">
        <f t="shared" si="7"/>
        <v>131040</v>
      </c>
      <c r="F179" s="19">
        <f>IF((SUMIF($C$14:$C$177,2008,$F$14:$F$177))&gt;0,(SUMIF($C$14:$C$177,2008,$F$14:$F$177))," ")</f>
        <v>131040</v>
      </c>
      <c r="G179" s="19" t="str">
        <f>IF((SUMIF($C$14:$C$177,2008,$G$14:$G$177))&gt;0,(SUMIF($C$14:$C$177,2008,$G$14:$G$177))," ")</f>
        <v> </v>
      </c>
    </row>
    <row r="180" spans="1:7" ht="47.25">
      <c r="A180" s="54"/>
      <c r="B180" s="20"/>
      <c r="C180" s="17" t="s">
        <v>77</v>
      </c>
      <c r="D180" s="65" t="s">
        <v>188</v>
      </c>
      <c r="E180" s="19">
        <f t="shared" si="7"/>
        <v>49084</v>
      </c>
      <c r="F180" s="19">
        <f>IF((SUMIF($C$14:$C$177,2009,$F$14:$F$177))&gt;0,(SUMIF($C$14:$C$177,2009,$F$14:$F$177))," ")</f>
        <v>49084</v>
      </c>
      <c r="G180" s="19" t="str">
        <f>IF((SUMIF($C$14:$C$177,2009,$G$14:$G$177))&gt;0,(SUMIF($C$14:$C$177,2009,$G$14:$G$177))," ")</f>
        <v> </v>
      </c>
    </row>
    <row r="181" spans="1:7" ht="47.25">
      <c r="A181" s="54"/>
      <c r="B181" s="20"/>
      <c r="C181" s="17" t="s">
        <v>16</v>
      </c>
      <c r="D181" s="65" t="s">
        <v>17</v>
      </c>
      <c r="E181" s="19">
        <f t="shared" si="7"/>
        <v>6781543</v>
      </c>
      <c r="F181" s="19">
        <f>IF((SUMIF($C$14:$C$177,2110,$F$14:$F$177))&gt;0,(SUMIF($C$14:$C$177,2110,$F$14:$F$177))," ")</f>
        <v>6781543</v>
      </c>
      <c r="G181" s="19" t="str">
        <f>IF((SUMIF($C$14:$C$177,2110,$G$14:$G$177))&gt;0,(SUMIF($C$14:$C$177,2110,$G$14:$G$177))," ")</f>
        <v> </v>
      </c>
    </row>
    <row r="182" spans="1:7" ht="31.5">
      <c r="A182" s="54"/>
      <c r="B182" s="20"/>
      <c r="C182" s="17" t="s">
        <v>86</v>
      </c>
      <c r="D182" s="65" t="s">
        <v>87</v>
      </c>
      <c r="E182" s="19">
        <f t="shared" si="7"/>
        <v>151490</v>
      </c>
      <c r="F182" s="19">
        <f>IF((SUMIF($C$14:$C$177,2120,$F$14:$F$177))&gt;0,(SUMIF($C$14:$C$177,2120,$F$14:$F$177))," ")</f>
        <v>151490</v>
      </c>
      <c r="G182" s="19" t="str">
        <f>IF((SUMIF($C$14:$C$177,2120,$G$14:$G$177))&gt;0,(SUMIF($C$14:$C$177,2120,$G$14:$G$177))," ")</f>
        <v> </v>
      </c>
    </row>
    <row r="183" spans="1:7" ht="31.5">
      <c r="A183" s="54"/>
      <c r="B183" s="20"/>
      <c r="C183" s="17" t="s">
        <v>143</v>
      </c>
      <c r="D183" s="65" t="s">
        <v>144</v>
      </c>
      <c r="E183" s="19">
        <f t="shared" si="7"/>
        <v>502682</v>
      </c>
      <c r="F183" s="19">
        <f>IF((SUMIF($C$14:$C$177,2130,$F$14:$F$177))&gt;0,(SUMIF($C$14:$C$177,2130,$F$14:$F$177))," ")</f>
        <v>502682</v>
      </c>
      <c r="G183" s="19" t="str">
        <f>IF((SUMIF($C$14:$C$177,2130,$G$14:$G$177))&gt;0,(SUMIF($C$14:$C$177,2130,$G$14:$G$177))," ")</f>
        <v> </v>
      </c>
    </row>
    <row r="184" spans="1:7" ht="31.5">
      <c r="A184" s="54"/>
      <c r="B184" s="20"/>
      <c r="C184" s="17" t="s">
        <v>133</v>
      </c>
      <c r="D184" s="65" t="s">
        <v>134</v>
      </c>
      <c r="E184" s="19">
        <f t="shared" si="7"/>
        <v>63589</v>
      </c>
      <c r="F184" s="19">
        <f>IF((SUMIF($C$14:$C$177,2310,$F$14:$F$177))&gt;0,(SUMIF($C$14:$C$177,2310,$F$14:$F$177))," ")</f>
        <v>63589</v>
      </c>
      <c r="G184" s="19" t="str">
        <f>IF((SUMIF($C$14:$C$177,2310,$G$14:$G$177))&gt;0,(SUMIF($C$14:$C$177,2310,$G$14:$G$177))," ")</f>
        <v> </v>
      </c>
    </row>
    <row r="185" spans="1:7" ht="31.5">
      <c r="A185" s="54"/>
      <c r="B185" s="20"/>
      <c r="C185" s="17" t="s">
        <v>155</v>
      </c>
      <c r="D185" s="65" t="s">
        <v>156</v>
      </c>
      <c r="E185" s="19">
        <f t="shared" si="7"/>
        <v>1333478</v>
      </c>
      <c r="F185" s="19">
        <f>IF((SUMIF($C$14:$C$177,2320,$F$14:$F$177))&gt;0,(SUMIF($C$14:$C$177,2320,$F$14:$F$177))," ")</f>
        <v>1333478</v>
      </c>
      <c r="G185" s="19" t="str">
        <f>IF((SUMIF($C$14:$C$177,2320,$G$14:$G$177))&gt;0,(SUMIF($C$14:$C$177,2320,$G$14:$G$177))," ")</f>
        <v> </v>
      </c>
    </row>
    <row r="186" spans="1:7" ht="31.5">
      <c r="A186" s="54"/>
      <c r="B186" s="20"/>
      <c r="C186" s="17" t="s">
        <v>160</v>
      </c>
      <c r="D186" s="73" t="s">
        <v>222</v>
      </c>
      <c r="E186" s="19">
        <f>F186</f>
        <v>15000</v>
      </c>
      <c r="F186" s="19">
        <v>15000</v>
      </c>
      <c r="G186" s="19"/>
    </row>
    <row r="187" spans="1:7" ht="47.25">
      <c r="A187" s="54"/>
      <c r="B187" s="20"/>
      <c r="C187" s="17" t="s">
        <v>38</v>
      </c>
      <c r="D187" s="73" t="s">
        <v>39</v>
      </c>
      <c r="E187" s="19">
        <f>F187</f>
        <v>4000</v>
      </c>
      <c r="F187" s="19">
        <v>4000</v>
      </c>
      <c r="G187" s="19"/>
    </row>
    <row r="188" spans="1:7" ht="47.25">
      <c r="A188" s="54"/>
      <c r="B188" s="20"/>
      <c r="C188" s="17" t="s">
        <v>165</v>
      </c>
      <c r="D188" s="55" t="s">
        <v>166</v>
      </c>
      <c r="E188" s="19">
        <f>F188</f>
        <v>4771</v>
      </c>
      <c r="F188" s="19">
        <f>IF((SUMIF($C$14:$C$177,2910,$F$14:$F$177))&gt;0,(SUMIF($C$14:$C$177,2910,$F$14:$F$177))," ")</f>
        <v>4771</v>
      </c>
      <c r="G188" s="19"/>
    </row>
    <row r="189" spans="1:7" ht="15.75">
      <c r="A189" s="54"/>
      <c r="B189" s="20"/>
      <c r="C189" s="17" t="s">
        <v>118</v>
      </c>
      <c r="D189" s="65" t="s">
        <v>119</v>
      </c>
      <c r="E189" s="19">
        <f>SUM(F189:G189)</f>
        <v>37066309</v>
      </c>
      <c r="F189" s="19">
        <f>IF((SUMIF($C$14:$C$177,2920,$F$14:$F$177))&gt;0,(SUMIF($C$14:$C$177,2920,$F$14:$F$177))," ")</f>
        <v>37066309</v>
      </c>
      <c r="G189" s="19" t="str">
        <f>IF((SUMIF($C$14:$C$177,2920,$G$14:$G$177))&gt;0,(SUMIF($C$14:$C$177,2920,$G$14:$G$177))," ")</f>
        <v> </v>
      </c>
    </row>
    <row r="190" spans="1:7" ht="47.25">
      <c r="A190" s="54"/>
      <c r="B190" s="20"/>
      <c r="C190" s="17" t="s">
        <v>40</v>
      </c>
      <c r="D190" s="65" t="s">
        <v>188</v>
      </c>
      <c r="E190" s="19">
        <f>SUM(F190:G190)</f>
        <v>1766432</v>
      </c>
      <c r="F190" s="19" t="str">
        <f>IF((SUMIF($C$14:$C$177,6208,$F$14:$F$177))&gt;0,(SUMIF($C$14:$C$177,6208,$F$14:$F$177))," ")</f>
        <v> </v>
      </c>
      <c r="G190" s="19">
        <f>IF((SUMIF($C$14:$C$177,6207,$G$14:$G$177))&gt;0,(SUMIF($C$14:$C$177,6207,$G$14:$G$177))," ")</f>
        <v>1766432</v>
      </c>
    </row>
    <row r="191" spans="1:7" ht="47.25">
      <c r="A191" s="54"/>
      <c r="B191" s="20"/>
      <c r="C191" s="17" t="s">
        <v>96</v>
      </c>
      <c r="D191" s="74" t="s">
        <v>97</v>
      </c>
      <c r="E191" s="19">
        <f>G191</f>
        <v>551000</v>
      </c>
      <c r="F191" s="19"/>
      <c r="G191" s="19">
        <f>IF((SUMIF($C$14:$C$177,6260,$G$14:$G$176))&gt;0,(SUMIF($C$14:$C$177,6260,$G$14:$G$176))," ")</f>
        <v>551000</v>
      </c>
    </row>
    <row r="192" spans="1:7" ht="47.25">
      <c r="A192" s="54"/>
      <c r="B192" s="20"/>
      <c r="C192" s="17" t="s">
        <v>98</v>
      </c>
      <c r="D192" s="74" t="s">
        <v>99</v>
      </c>
      <c r="E192" s="19">
        <f>SUM(F192:G192)</f>
        <v>160000</v>
      </c>
      <c r="F192" s="19" t="str">
        <f>IF((SUMIF($C$14:$C$177,6410,$F$14:$F$177))&gt;0,(SUMIF($C$14:$C$177,6410,$F$14:$F$177))," ")</f>
        <v> </v>
      </c>
      <c r="G192" s="19">
        <f>IF((SUMIF($C$14:$C$177,6410,$G$14:$G$177))&gt;0,(SUMIF($C$14:$C$177,6410,$G$14:$G$177))," ")</f>
        <v>160000</v>
      </c>
    </row>
    <row r="193" spans="1:7" ht="15.75">
      <c r="A193" s="54"/>
      <c r="B193" s="20"/>
      <c r="C193" s="17"/>
      <c r="D193" s="25" t="s">
        <v>223</v>
      </c>
      <c r="E193" s="19">
        <f>SUM(F193:G193)</f>
        <v>844726</v>
      </c>
      <c r="F193" s="19">
        <f>SUMIF($C$14:$C$177,2460,$F$14:$F$177)+SUMIF($C$14:$C$177,2707,$F$14:$F$177)+SUMIF($C$14:$C$177,2690,$F$14:$F$177)+SUMIF($C$14:$C$177,2700,$F$14:$F$177)</f>
        <v>844726</v>
      </c>
      <c r="G193" s="19"/>
    </row>
    <row r="194" spans="1:7" ht="15.75">
      <c r="A194" s="58"/>
      <c r="B194" s="42"/>
      <c r="C194" s="17"/>
      <c r="D194" s="25" t="s">
        <v>224</v>
      </c>
      <c r="E194" s="19">
        <f>SUM(F194:G194)</f>
        <v>14736391</v>
      </c>
      <c r="F194" s="19">
        <f>SUMIF($C$14:$C$177,2360,$F$14:$F$177)+SUMIF($C$14:$C$177,870,$F$14:$F$177)+SUMIF($C$14:$C$177,970,$F$14:$F$177)+SUMIF($C$14:$C$177,750,$F$14:$F$177)+SUMIF($C$14:$C$177,470,$F$14:$F$177)+SUMIF($C$14:$C$177,920,$F$14:$F$177)+SUMIF($C$14:$C$177,690,$F$14:$F$177)+SUMIF($C$14:$C$177,2380,$F$14:$F$177)+SUMIF($C$14:$C$177,420,$F$14:$F$177)+SUMIF($C$14:$C$177,490,$F$14:$F$177)+SUMIF($C$14:$C$177,10,$F$14:$F$177)+SUMIF($C$14:$C$177,20,$F$14:$F$177)+SUMIF($C$14:$C$177,830,$F$14:$F$177)+SUMIF($C$14:$C$177,580,$F$14:$F$177)+SUMIF($C$14:$C$177,900,$F$14:$F$177)+SUMIF($C$14:$C$177,680,$F$14:$F$177)</f>
        <v>13342018</v>
      </c>
      <c r="G194" s="19">
        <v>1394373</v>
      </c>
    </row>
    <row r="195" spans="1:7" ht="14.25">
      <c r="A195" s="75"/>
      <c r="B195" s="75"/>
      <c r="C195" s="75"/>
      <c r="D195" s="76"/>
      <c r="E195" s="77"/>
      <c r="F195" s="77"/>
      <c r="G195" s="77"/>
    </row>
    <row r="196" spans="1:7" ht="14.25">
      <c r="A196" s="75"/>
      <c r="B196" s="75"/>
      <c r="C196" s="75"/>
      <c r="D196" s="76"/>
      <c r="E196" s="77"/>
      <c r="F196" s="77"/>
      <c r="G196" s="77"/>
    </row>
    <row r="197" spans="1:7" ht="14.25">
      <c r="A197" s="75"/>
      <c r="B197" s="75"/>
      <c r="C197" s="75"/>
      <c r="D197" s="76"/>
      <c r="E197" s="77"/>
      <c r="F197" s="77"/>
      <c r="G197" s="77"/>
    </row>
    <row r="198" spans="1:7" ht="20.25">
      <c r="A198" s="75"/>
      <c r="B198" s="75"/>
      <c r="C198" s="75"/>
      <c r="D198" s="78"/>
      <c r="E198" s="79" t="s">
        <v>225</v>
      </c>
      <c r="F198" s="80"/>
      <c r="G198" s="77"/>
    </row>
    <row r="199" spans="1:7" ht="20.25">
      <c r="A199" s="75"/>
      <c r="B199" s="75"/>
      <c r="C199" s="75"/>
      <c r="D199" s="81"/>
      <c r="E199" s="98" t="s">
        <v>231</v>
      </c>
      <c r="F199" s="98"/>
      <c r="G199" s="98"/>
    </row>
    <row r="200" spans="1:7" ht="20.25">
      <c r="A200" s="75"/>
      <c r="B200" s="75"/>
      <c r="C200" s="75"/>
      <c r="D200" s="82" t="s">
        <v>225</v>
      </c>
      <c r="E200" s="99" t="s">
        <v>225</v>
      </c>
      <c r="F200" s="99"/>
      <c r="G200" s="99"/>
    </row>
    <row r="201" spans="1:7" ht="20.25">
      <c r="A201" s="75"/>
      <c r="B201" s="75"/>
      <c r="C201" s="75"/>
      <c r="D201" s="83"/>
      <c r="E201" s="84" t="s">
        <v>226</v>
      </c>
      <c r="F201" s="84" t="s">
        <v>225</v>
      </c>
      <c r="G201" s="84"/>
    </row>
    <row r="202" spans="1:7" ht="15">
      <c r="A202" s="75"/>
      <c r="B202" s="75"/>
      <c r="C202" s="75"/>
      <c r="D202" s="85"/>
      <c r="E202" s="86" t="s">
        <v>227</v>
      </c>
      <c r="F202" s="86"/>
      <c r="G202" s="86"/>
    </row>
    <row r="203" spans="1:7" ht="20.25">
      <c r="A203" s="75"/>
      <c r="B203" s="75"/>
      <c r="C203" s="75"/>
      <c r="D203" s="81"/>
      <c r="E203" s="100" t="s">
        <v>232</v>
      </c>
      <c r="F203" s="100"/>
      <c r="G203" s="100"/>
    </row>
    <row r="204" spans="1:7" ht="20.25">
      <c r="A204" s="75"/>
      <c r="B204" s="75"/>
      <c r="C204" s="75"/>
      <c r="D204" s="87"/>
      <c r="E204" s="88" t="s">
        <v>225</v>
      </c>
      <c r="F204" s="88"/>
      <c r="G204" s="77"/>
    </row>
    <row r="205" spans="1:7" ht="14.25">
      <c r="A205" s="75"/>
      <c r="B205" s="75"/>
      <c r="C205" s="75"/>
      <c r="D205" s="76"/>
      <c r="E205" s="77"/>
      <c r="F205" s="77"/>
      <c r="G205" s="77"/>
    </row>
    <row r="206" spans="1:7" ht="14.25">
      <c r="A206" s="75"/>
      <c r="B206" s="75"/>
      <c r="C206" s="75"/>
      <c r="D206" s="76"/>
      <c r="E206" s="77"/>
      <c r="F206" s="77"/>
      <c r="G206" s="77"/>
    </row>
    <row r="207" spans="1:7" ht="14.25">
      <c r="A207" s="75"/>
      <c r="B207" s="75"/>
      <c r="C207" s="75"/>
      <c r="D207" s="76"/>
      <c r="E207" s="77"/>
      <c r="F207" s="77"/>
      <c r="G207" s="77"/>
    </row>
    <row r="208" spans="1:7" ht="14.25">
      <c r="A208" s="75"/>
      <c r="B208" s="75"/>
      <c r="C208" s="75"/>
      <c r="D208" s="76"/>
      <c r="E208" s="77"/>
      <c r="F208" s="77"/>
      <c r="G208" s="77"/>
    </row>
  </sheetData>
  <sheetProtection/>
  <mergeCells count="19">
    <mergeCell ref="F11:G11"/>
    <mergeCell ref="E199:G199"/>
    <mergeCell ref="E200:G200"/>
    <mergeCell ref="E203:G203"/>
    <mergeCell ref="A6:G6"/>
    <mergeCell ref="A7:G7"/>
    <mergeCell ref="A9:G9"/>
    <mergeCell ref="A10:A12"/>
    <mergeCell ref="B10:B12"/>
    <mergeCell ref="C10:C12"/>
    <mergeCell ref="D10:D12"/>
    <mergeCell ref="E10:G10"/>
    <mergeCell ref="A1:E5"/>
    <mergeCell ref="F1:G1"/>
    <mergeCell ref="F2:G2"/>
    <mergeCell ref="F3:G3"/>
    <mergeCell ref="F4:G4"/>
    <mergeCell ref="F5:G5"/>
    <mergeCell ref="E11:E12"/>
  </mergeCells>
  <printOptions/>
  <pageMargins left="0.7" right="0.7" top="0.75" bottom="0.75" header="0.3" footer="0.3"/>
  <pageSetup firstPageNumber="8" useFirstPageNumber="1" horizontalDpi="600" verticalDpi="600" orientation="portrait" paperSize="9" scale="60" r:id="rId1"/>
  <headerFooter>
    <oddFooter>&amp;C&amp;P</oddFooter>
  </headerFooter>
  <rowBreaks count="3" manualBreakCount="3">
    <brk id="48" max="6" man="1"/>
    <brk id="93" max="6" man="1"/>
    <brk id="1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2011-12-12T11:14:23Z</cp:lastPrinted>
  <dcterms:created xsi:type="dcterms:W3CDTF">2011-12-07T10:51:13Z</dcterms:created>
  <dcterms:modified xsi:type="dcterms:W3CDTF">2011-12-14T09:17:23Z</dcterms:modified>
  <cp:category/>
  <cp:version/>
  <cp:contentType/>
  <cp:contentStatus/>
</cp:coreProperties>
</file>