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0920" activeTab="0"/>
  </bookViews>
  <sheets>
    <sheet name="Arkusz1" sheetId="1" r:id="rId1"/>
  </sheets>
  <definedNames>
    <definedName name="_xlnm.Print_Area" localSheetId="0">'Arkusz1'!$A$1:$I$225</definedName>
  </definedNames>
  <calcPr fullCalcOnLoad="1"/>
</workbook>
</file>

<file path=xl/comments1.xml><?xml version="1.0" encoding="utf-8"?>
<comments xmlns="http://schemas.openxmlformats.org/spreadsheetml/2006/main">
  <authors>
    <author>danielb</author>
  </authors>
  <commentList>
    <comment ref="I50" authorId="0">
      <text>
        <r>
          <rPr>
            <sz val="9"/>
            <rFont val="Tahoma"/>
            <family val="2"/>
          </rPr>
          <t>zmieniono na 99,99 ponieważ w załączniku 3 i opisówce też 99,99 %</t>
        </r>
      </text>
    </comment>
  </commentList>
</comments>
</file>

<file path=xl/sharedStrings.xml><?xml version="1.0" encoding="utf-8"?>
<sst xmlns="http://schemas.openxmlformats.org/spreadsheetml/2006/main" count="465" uniqueCount="238">
  <si>
    <t>ORAZ  ICH  STRUKTURA</t>
  </si>
  <si>
    <t>Dział</t>
  </si>
  <si>
    <t>Rozdział</t>
  </si>
  <si>
    <t>Paragraf</t>
  </si>
  <si>
    <t>Źródło dochodów</t>
  </si>
  <si>
    <t>Ogółem</t>
  </si>
  <si>
    <t>w tym:</t>
  </si>
  <si>
    <t>Bieżące</t>
  </si>
  <si>
    <t>Majątkowe</t>
  </si>
  <si>
    <t>010</t>
  </si>
  <si>
    <t>ROLNICTWO  I   ŁOWIECTWO</t>
  </si>
  <si>
    <t>2110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</si>
  <si>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</si>
  <si>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</si>
  <si>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</si>
  <si>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</si>
  <si>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</si>
  <si>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</si>
  <si>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</si>
  <si>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</si>
  <si>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</si>
  <si>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</si>
  <si>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</si>
  <si>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</si>
  <si>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</si>
  <si>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</si>
  <si>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</si>
  <si>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0870</t>
  </si>
  <si>
    <t>Wpływy ze sprzedaży składników majątkowych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</si>
  <si>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</si>
  <si>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</si>
  <si>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</si>
  <si>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</si>
  <si>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</si>
  <si>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</si>
  <si>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</si>
  <si>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</si>
  <si>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</si>
  <si>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0770</t>
  </si>
  <si>
    <t>Wpłaty z tytułu odpłatnego nabycia prawa własności oraz prawa użytkowania wieczystego nieruchomości</t>
  </si>
  <si>
    <t>0920</t>
  </si>
  <si>
    <t>Pozostałe odsetki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</si>
  <si>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</si>
  <si>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</si>
  <si>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</si>
  <si>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</si>
  <si>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</si>
  <si>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</si>
  <si>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</si>
  <si>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</si>
  <si>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</si>
  <si>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</si>
  <si>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</si>
  <si>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</si>
  <si>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75018</t>
  </si>
  <si>
    <t>Urzędy marszałkowskie</t>
  </si>
  <si>
    <t>75020</t>
  </si>
  <si>
    <t>Starostwa powiatowe</t>
  </si>
  <si>
    <t>0690</t>
  </si>
  <si>
    <t>Wpływy z różnych opłat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</si>
  <si>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</si>
  <si>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</si>
  <si>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</si>
  <si>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</si>
  <si>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</si>
  <si>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 I  OCHRONA PRZECIWPOŻAROWA</t>
  </si>
  <si>
    <t>75411</t>
  </si>
  <si>
    <t>Komendy powiatowe Państwowej Straży Pożarnej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</si>
  <si>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</si>
  <si>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</si>
  <si>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</si>
  <si>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</si>
  <si>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</si>
  <si>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</si>
  <si>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</si>
  <si>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0580</t>
  </si>
  <si>
    <t>Grzywny i inne kary pieniężne od osób prawnych i innych jednostek organizacyjnych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</si>
  <si>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</si>
  <si>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</si>
  <si>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</si>
  <si>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</si>
  <si>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</si>
  <si>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</si>
  <si>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</si>
  <si>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</si>
  <si>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</si>
  <si>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</si>
  <si>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</si>
  <si>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</si>
  <si>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</si>
  <si>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</si>
  <si>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</si>
  <si>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</si>
  <si>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</si>
  <si>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</si>
  <si>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</si>
  <si>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</si>
  <si>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</si>
  <si>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</si>
  <si>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</si>
  <si>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</si>
  <si>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</si>
  <si>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</si>
  <si>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</si>
  <si>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</si>
  <si>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</si>
  <si>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0830</t>
  </si>
  <si>
    <t>Wpływy z usług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</si>
  <si>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</si>
  <si>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</si>
  <si>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</si>
  <si>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</si>
  <si>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</si>
  <si>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</si>
  <si>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</si>
  <si>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</si>
  <si>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</si>
  <si>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</si>
  <si>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</si>
  <si>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</si>
  <si>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</si>
  <si>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</si>
  <si>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</si>
  <si>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85204</t>
  </si>
  <si>
    <t>Rodziny zastępcze</t>
  </si>
  <si>
    <t>85218</t>
  </si>
  <si>
    <t>Powiatowe centra pomocy rodzinie</t>
  </si>
  <si>
    <t>853</t>
  </si>
  <si>
    <t>POZOSTAŁE ZADANIA  W  ZAKRESIE POLITYKI SPOŁECZNEJ</t>
  </si>
  <si>
    <t>85321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</si>
  <si>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</si>
  <si>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</si>
  <si>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</si>
  <si>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</si>
  <si>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</si>
  <si>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</si>
  <si>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</si>
  <si>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</si>
  <si>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85395</t>
  </si>
  <si>
    <t>Pozostała działalność</t>
  </si>
  <si>
    <t>2008</t>
  </si>
  <si>
    <t>2009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</si>
  <si>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</si>
  <si>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</si>
  <si>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</si>
  <si>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</si>
  <si>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</si>
  <si>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</si>
  <si>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</si>
  <si>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</si>
  <si>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</si>
  <si>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</si>
  <si>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85420</t>
  </si>
  <si>
    <t>Młodzieżowe ośrodki wychowawcze</t>
  </si>
  <si>
    <t>900</t>
  </si>
  <si>
    <t>GOSPODARKA KOMUNALNA  I  OCHRONA ŚRODOWISKA</t>
  </si>
  <si>
    <t>921</t>
  </si>
  <si>
    <t>KULTURA  I  OCHRONA DZIEDZICTWA NARODOWEGO</t>
  </si>
  <si>
    <t>92195</t>
  </si>
  <si>
    <t>OGÓŁEM DOCHODY</t>
  </si>
  <si>
    <t>Dochody pozyskane z innych źródeł</t>
  </si>
  <si>
    <t>Dochody własne</t>
  </si>
  <si>
    <t xml:space="preserve">  </t>
  </si>
  <si>
    <t>1</t>
  </si>
  <si>
    <t>2</t>
  </si>
  <si>
    <t>3</t>
  </si>
  <si>
    <t>4</t>
  </si>
  <si>
    <t>90019</t>
  </si>
  <si>
    <t>Wpływy i wydatki związane z gromadzeniem środków z opłat i kar za korzystanie ze środowiska</t>
  </si>
  <si>
    <t>2007</t>
  </si>
  <si>
    <t>Wykonanie</t>
  </si>
  <si>
    <t>%</t>
  </si>
  <si>
    <t xml:space="preserve"> </t>
  </si>
  <si>
    <t>0910</t>
  </si>
  <si>
    <t>85421</t>
  </si>
  <si>
    <t>Młodzieżowe ośrodki socjoterapii</t>
  </si>
  <si>
    <t>Odsetki od nieterminowych wpłat z tytułu podatków i opłat</t>
  </si>
  <si>
    <t>Załącznik Nr 1</t>
  </si>
  <si>
    <t>Dotacje celowe w ramach programów finansowanych z udziałem środków europejskich oraz środków,   o których mowa w art. 5 ust. 1 pkt 3 oraz ust. 3 pkt 5 i 6 ustawy, lub płatności w ramach budżetu środków europejskich</t>
  </si>
  <si>
    <t>Zespoły do spraw orzekania o niepełnosprawności</t>
  </si>
  <si>
    <t>Dotacje celowe w ramach programów finansowanych z udziałem środków europejskich oraz środków, o których mowa w art. 5 ust. 1 pkt 3 oraz ust. 3 pkt 5 i 6 ustawy, lub płatności w ramach budżetu środków europejskich</t>
  </si>
  <si>
    <t>Dotacje celowe w ramach programów finansowanych z udziałem środków europejskich oraz środków,  o których mowa w art. 5 ust. 1 pkt 3 oraz ust. 3 pkt 5 i 6 ustawy, lub płatności w ramach budżetu środków europejskich</t>
  </si>
  <si>
    <t>71012</t>
  </si>
  <si>
    <t>Ośrodki dokumentacji geodezyjnej i kartograficznej</t>
  </si>
  <si>
    <t>Pozostałe  odsetki</t>
  </si>
  <si>
    <t>Stołówki szkolne i przedszkolne</t>
  </si>
  <si>
    <t>WYKONANIE PLANU DOCHODÓW  BUDŻETU  POWIATU  WĄGROWIECKIEGO  W  2013  ROKU</t>
  </si>
  <si>
    <t>Planowane dochody na 2013 rok</t>
  </si>
  <si>
    <t>150</t>
  </si>
  <si>
    <t>PRZETWÓRSTWO PRZEMYSŁOWE</t>
  </si>
  <si>
    <t>15013</t>
  </si>
  <si>
    <t>Rozwój kadr nowoczesnej gospodarki i przedsiębiorczości</t>
  </si>
  <si>
    <t>2710</t>
  </si>
  <si>
    <t>6300</t>
  </si>
  <si>
    <t>Dotacja celowa otrzymana z tytułu pomocy finansowej udzielanej między jednostkami samorządu terytorialnego na dofinansowanie własnych zadań bieżących</t>
  </si>
  <si>
    <t xml:space="preserve">Dotacja celowa otrzymana z tytułu pomocy finansowej udzielanej między jednostkami samorządu terytorialnego na dofinansowanie własnych zadań inwestycyjnych i zakupów inwestycyjnych </t>
  </si>
  <si>
    <t>71005</t>
  </si>
  <si>
    <t>Prace geologiczne (nieinwestycyjne)</t>
  </si>
  <si>
    <t>2700</t>
  </si>
  <si>
    <t>Środki na dofinansowanie własnych zadań bieżących gmin (związków gmin), powiatów (związków powiatów), samorządów województw, pozyskane z innych źródeł</t>
  </si>
  <si>
    <t>Dotacja celowa otrzymana z tytułu pomocy finansowej udzielanej między jednostakmi samorządu terytorialnego na dofinansowanie własnych zadań inwestycyjnych i zakupów inwestycyjnych</t>
  </si>
  <si>
    <t>01042</t>
  </si>
  <si>
    <t>Wyłączenie z produkcji gruntów rolnych</t>
  </si>
  <si>
    <t xml:space="preserve">Dotacja celowa otrzymana z tytułu pomocy udzielanej między jednostkami samorządu terytorialnego na dofinansowanie własnych zadań bieżących </t>
  </si>
  <si>
    <t>0570</t>
  </si>
  <si>
    <t>Grzywny, mandaty i inne kary pieniężne od osób fizycznych</t>
  </si>
  <si>
    <t>75405</t>
  </si>
  <si>
    <t>Komendy powiatowe Policji</t>
  </si>
  <si>
    <t>0960</t>
  </si>
  <si>
    <t>Otrzymane spadki, zapisy i darowizny w postaci pieniężnej</t>
  </si>
  <si>
    <t>0680</t>
  </si>
  <si>
    <t>Wpływy od rodziców z tytułu odpłatności za utrzymanie dzieci (wychowanków) w placówkach opiekuńczo - wychowawczych i w rodzinach zastępczych</t>
  </si>
  <si>
    <t>Wpływy z innych lokalnych opłat pobieranych przez jednostki samorządu terytorialnego na podstawie odrębnych ustaw</t>
  </si>
  <si>
    <t>75075</t>
  </si>
  <si>
    <t>Promocja jednostek samorządu terytorialnego</t>
  </si>
  <si>
    <t>6260</t>
  </si>
  <si>
    <t xml:space="preserve">Dotacje otrzymane z państwowych funduszy celowych na finansowanie lub dofinansowanie kosztów realizacji inwestycji i zakupów inwestycyjnych jednostek sektora finansów publicznych </t>
  </si>
  <si>
    <t>75478</t>
  </si>
  <si>
    <t>Usuwanie skutków klęsk żywiołowych</t>
  </si>
  <si>
    <t>80195</t>
  </si>
  <si>
    <t>85154</t>
  </si>
  <si>
    <t>2330</t>
  </si>
  <si>
    <t>Przeciwdziałanie alkoholizmowi</t>
  </si>
  <si>
    <t>Dotacje celowe otrzymane od samorządu województwa na zadania bieżące realizowane na podstawie porozumień (umów) między jednostakmi samorządu terytorialnego</t>
  </si>
  <si>
    <t>85311</t>
  </si>
  <si>
    <t>Rehabilitacja zawodowa i społeczna osób niepełnosprawnych</t>
  </si>
  <si>
    <t>75802</t>
  </si>
  <si>
    <t>Uzupełnienie subwencji ogólnej dla jednostek samorządu terytorialnego</t>
  </si>
  <si>
    <t>2760</t>
  </si>
  <si>
    <t>Środki na uzupełnienie dochodów powiatu</t>
  </si>
  <si>
    <t>0900</t>
  </si>
  <si>
    <t>0460</t>
  </si>
  <si>
    <t>85220</t>
  </si>
  <si>
    <t>Jednostki specjalistycznego poradnictwa, mieszkania chronione i ośrodki interwencji kryzysowej</t>
  </si>
  <si>
    <t>75495</t>
  </si>
  <si>
    <t>Odsetki od dotacji oraz płatności: wykorzystanych niezgodnie z przeznaczeniem lub wykorzystanych z naruszeniem procedur, o których mowa w art.184 ustawy, pobranych nienależnie lub w nadmiernej wysokości</t>
  </si>
  <si>
    <t>Wpływy z opłat za trwały zarząd, użytkowanie, służebności i użytkowanie wieczyste nieruchomości</t>
  </si>
  <si>
    <t>Wpływy z opłaty eksploatacyjnej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</si>
</sst>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justify" vertical="center"/>
    </xf>
    <xf numFmtId="3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justify" vertical="center"/>
    </xf>
    <xf numFmtId="3" fontId="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justify" vertical="center"/>
    </xf>
    <xf numFmtId="3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justify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justify" vertical="center"/>
    </xf>
    <xf numFmtId="3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/>
    </xf>
    <xf numFmtId="3" fontId="6" fillId="0" borderId="13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49" fontId="6" fillId="33" borderId="10" xfId="0" applyNumberFormat="1" applyFont="1" applyFill="1" applyBorder="1" applyAlignment="1">
      <alignment horizontal="justify" vertical="center"/>
    </xf>
    <xf numFmtId="49" fontId="6" fillId="0" borderId="17" xfId="0" applyNumberFormat="1" applyFont="1" applyBorder="1" applyAlignment="1">
      <alignment horizontal="center" vertical="center"/>
    </xf>
    <xf numFmtId="4" fontId="6" fillId="33" borderId="19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center"/>
    </xf>
    <xf numFmtId="49" fontId="6" fillId="0" borderId="14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justify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justify" vertical="center"/>
    </xf>
    <xf numFmtId="3" fontId="9" fillId="0" borderId="1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center"/>
    </xf>
    <xf numFmtId="3" fontId="6" fillId="0" borderId="10" xfId="0" applyNumberFormat="1" applyFont="1" applyFill="1" applyBorder="1" applyAlignment="1">
      <alignment vertical="top"/>
    </xf>
    <xf numFmtId="49" fontId="9" fillId="0" borderId="18" xfId="0" applyNumberFormat="1" applyFont="1" applyBorder="1" applyAlignment="1">
      <alignment horizontal="justify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9" fillId="0" borderId="21" xfId="0" applyNumberFormat="1" applyFont="1" applyBorder="1" applyAlignment="1">
      <alignment horizontal="justify" vertical="center"/>
    </xf>
    <xf numFmtId="4" fontId="9" fillId="0" borderId="16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justify" vertical="center"/>
    </xf>
    <xf numFmtId="49" fontId="6" fillId="0" borderId="0" xfId="0" applyNumberFormat="1" applyFont="1" applyBorder="1" applyAlignment="1">
      <alignment horizontal="justify" vertical="center"/>
    </xf>
    <xf numFmtId="49" fontId="6" fillId="34" borderId="10" xfId="0" applyNumberFormat="1" applyFont="1" applyFill="1" applyBorder="1" applyAlignment="1">
      <alignment horizontal="justify" vertical="center"/>
    </xf>
    <xf numFmtId="49" fontId="6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>
      <alignment vertical="center"/>
    </xf>
    <xf numFmtId="49" fontId="6" fillId="34" borderId="11" xfId="0" applyNumberFormat="1" applyFont="1" applyFill="1" applyBorder="1" applyAlignment="1">
      <alignment horizontal="center" vertical="center"/>
    </xf>
    <xf numFmtId="3" fontId="49" fillId="0" borderId="10" xfId="0" applyNumberFormat="1" applyFont="1" applyBorder="1" applyAlignment="1">
      <alignment vertical="center"/>
    </xf>
    <xf numFmtId="49" fontId="6" fillId="35" borderId="17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6" fillId="35" borderId="18" xfId="0" applyNumberFormat="1" applyFont="1" applyFill="1" applyBorder="1" applyAlignment="1">
      <alignment horizontal="justify" vertical="center"/>
    </xf>
    <xf numFmtId="3" fontId="6" fillId="35" borderId="10" xfId="0" applyNumberFormat="1" applyFont="1" applyFill="1" applyBorder="1" applyAlignment="1">
      <alignment vertical="center"/>
    </xf>
    <xf numFmtId="49" fontId="6" fillId="35" borderId="18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vertical="top"/>
    </xf>
    <xf numFmtId="4" fontId="7" fillId="0" borderId="10" xfId="0" applyNumberFormat="1" applyFont="1" applyFill="1" applyBorder="1" applyAlignment="1">
      <alignment horizontal="right" vertical="center"/>
    </xf>
    <xf numFmtId="49" fontId="9" fillId="0" borderId="13" xfId="0" applyNumberFormat="1" applyFont="1" applyBorder="1" applyAlignment="1">
      <alignment horizontal="justify" vertical="center"/>
    </xf>
    <xf numFmtId="4" fontId="6" fillId="35" borderId="10" xfId="0" applyNumberFormat="1" applyFont="1" applyFill="1" applyBorder="1" applyAlignment="1">
      <alignment horizontal="right" vertical="center"/>
    </xf>
    <xf numFmtId="49" fontId="6" fillId="35" borderId="10" xfId="0" applyNumberFormat="1" applyFont="1" applyFill="1" applyBorder="1" applyAlignment="1">
      <alignment horizontal="justify" vertical="center"/>
    </xf>
    <xf numFmtId="49" fontId="6" fillId="35" borderId="13" xfId="0" applyNumberFormat="1" applyFont="1" applyFill="1" applyBorder="1" applyAlignment="1">
      <alignment horizontal="center" vertical="center"/>
    </xf>
    <xf numFmtId="3" fontId="9" fillId="35" borderId="13" xfId="0" applyNumberFormat="1" applyFont="1" applyFill="1" applyBorder="1" applyAlignment="1">
      <alignment vertical="center"/>
    </xf>
    <xf numFmtId="4" fontId="9" fillId="35" borderId="13" xfId="0" applyNumberFormat="1" applyFont="1" applyFill="1" applyBorder="1" applyAlignment="1">
      <alignment horizontal="right" vertical="center"/>
    </xf>
    <xf numFmtId="4" fontId="9" fillId="0" borderId="13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3" fontId="9" fillId="0" borderId="19" xfId="0" applyNumberFormat="1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justify" vertical="center"/>
    </xf>
    <xf numFmtId="3" fontId="6" fillId="0" borderId="13" xfId="0" applyNumberFormat="1" applyFont="1" applyFill="1" applyBorder="1" applyAlignment="1">
      <alignment vertical="center"/>
    </xf>
    <xf numFmtId="3" fontId="9" fillId="35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/>
    </xf>
    <xf numFmtId="49" fontId="9" fillId="35" borderId="17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3" fontId="9" fillId="35" borderId="10" xfId="0" applyNumberFormat="1" applyFont="1" applyFill="1" applyBorder="1" applyAlignment="1">
      <alignment vertical="center"/>
    </xf>
    <xf numFmtId="49" fontId="6" fillId="35" borderId="15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justify" vertical="center"/>
    </xf>
    <xf numFmtId="49" fontId="6" fillId="34" borderId="13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4" fontId="6" fillId="34" borderId="10" xfId="0" applyNumberFormat="1" applyFont="1" applyFill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6" fillId="35" borderId="17" xfId="0" applyNumberFormat="1" applyFont="1" applyFill="1" applyBorder="1" applyAlignment="1">
      <alignment vertical="center"/>
    </xf>
    <xf numFmtId="4" fontId="9" fillId="35" borderId="10" xfId="0" applyNumberFormat="1" applyFont="1" applyFill="1" applyBorder="1" applyAlignment="1">
      <alignment vertical="center"/>
    </xf>
    <xf numFmtId="4" fontId="9" fillId="0" borderId="17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6" fillId="35" borderId="20" xfId="0" applyNumberFormat="1" applyFont="1" applyFill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4" fontId="6" fillId="35" borderId="0" xfId="0" applyNumberFormat="1" applyFont="1" applyFill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4" fontId="6" fillId="35" borderId="19" xfId="0" applyNumberFormat="1" applyFont="1" applyFill="1" applyBorder="1" applyAlignment="1">
      <alignment vertical="center"/>
    </xf>
    <xf numFmtId="4" fontId="9" fillId="35" borderId="19" xfId="0" applyNumberFormat="1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vertical="center"/>
    </xf>
    <xf numFmtId="49" fontId="6" fillId="33" borderId="2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" fontId="6" fillId="0" borderId="23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3" fontId="9" fillId="0" borderId="2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zoomScalePageLayoutView="0" workbookViewId="0" topLeftCell="A220">
      <selection activeCell="J223" sqref="J223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67.57421875" style="0" customWidth="1"/>
    <col min="5" max="5" width="14.140625" style="0" customWidth="1"/>
    <col min="6" max="6" width="14.00390625" style="0" customWidth="1"/>
    <col min="7" max="7" width="12.7109375" style="0" customWidth="1"/>
    <col min="8" max="8" width="17.8515625" style="0" customWidth="1"/>
    <col min="9" max="9" width="13.7109375" style="0" customWidth="1"/>
  </cols>
  <sheetData>
    <row r="1" spans="1:9" ht="14.25">
      <c r="A1" s="163" t="s">
        <v>172</v>
      </c>
      <c r="B1" s="163"/>
      <c r="C1" s="163"/>
      <c r="D1" s="163"/>
      <c r="E1" s="163"/>
      <c r="F1" s="164" t="s">
        <v>172</v>
      </c>
      <c r="G1" s="164"/>
      <c r="H1" s="8"/>
      <c r="I1" s="8"/>
    </row>
    <row r="2" spans="1:9" ht="23.25">
      <c r="A2" s="163"/>
      <c r="B2" s="163"/>
      <c r="C2" s="163"/>
      <c r="D2" s="163"/>
      <c r="E2" s="163"/>
      <c r="F2" s="165" t="s">
        <v>172</v>
      </c>
      <c r="G2" s="165"/>
      <c r="H2" s="28" t="s">
        <v>177</v>
      </c>
      <c r="I2" s="29"/>
    </row>
    <row r="3" spans="1:9" ht="12.75">
      <c r="A3" s="163"/>
      <c r="B3" s="163"/>
      <c r="C3" s="163"/>
      <c r="D3" s="163"/>
      <c r="E3" s="163"/>
      <c r="F3" s="166" t="s">
        <v>172</v>
      </c>
      <c r="G3" s="166"/>
      <c r="H3" s="9"/>
      <c r="I3" s="9"/>
    </row>
    <row r="4" spans="1:9" ht="12.75">
      <c r="A4" s="163"/>
      <c r="B4" s="163"/>
      <c r="C4" s="163"/>
      <c r="D4" s="163"/>
      <c r="E4" s="163"/>
      <c r="F4" s="166" t="s">
        <v>172</v>
      </c>
      <c r="G4" s="166"/>
      <c r="H4" s="9"/>
      <c r="I4" s="9"/>
    </row>
    <row r="5" spans="1:9" ht="12.75">
      <c r="A5" s="163"/>
      <c r="B5" s="163"/>
      <c r="C5" s="163"/>
      <c r="D5" s="163"/>
      <c r="E5" s="163"/>
      <c r="F5" s="167"/>
      <c r="G5" s="167"/>
      <c r="H5" s="10"/>
      <c r="I5" s="10"/>
    </row>
    <row r="6" spans="1:9" ht="20.25">
      <c r="A6" s="161" t="s">
        <v>186</v>
      </c>
      <c r="B6" s="161"/>
      <c r="C6" s="161"/>
      <c r="D6" s="161"/>
      <c r="E6" s="161"/>
      <c r="F6" s="161"/>
      <c r="G6" s="161"/>
      <c r="H6" s="161"/>
      <c r="I6" s="161"/>
    </row>
    <row r="7" spans="1:9" ht="20.25">
      <c r="A7" s="161" t="s">
        <v>0</v>
      </c>
      <c r="B7" s="161"/>
      <c r="C7" s="161"/>
      <c r="D7" s="161"/>
      <c r="E7" s="161"/>
      <c r="F7" s="161"/>
      <c r="G7" s="161"/>
      <c r="H7" s="161"/>
      <c r="I7" s="161"/>
    </row>
    <row r="8" spans="1:9" ht="20.25">
      <c r="A8" s="161" t="s">
        <v>172</v>
      </c>
      <c r="B8" s="161"/>
      <c r="C8" s="161"/>
      <c r="D8" s="161"/>
      <c r="E8" s="161"/>
      <c r="F8" s="161"/>
      <c r="G8" s="161"/>
      <c r="H8" s="161"/>
      <c r="I8" s="16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62"/>
      <c r="B10" s="162"/>
      <c r="C10" s="162"/>
      <c r="D10" s="162"/>
      <c r="E10" s="162"/>
      <c r="F10" s="162"/>
      <c r="G10" s="162"/>
      <c r="H10" s="7"/>
      <c r="I10" s="7"/>
    </row>
    <row r="11" spans="1:9" ht="18.75">
      <c r="A11" s="168" t="s">
        <v>1</v>
      </c>
      <c r="B11" s="168" t="s">
        <v>2</v>
      </c>
      <c r="C11" s="168" t="s">
        <v>3</v>
      </c>
      <c r="D11" s="168" t="s">
        <v>4</v>
      </c>
      <c r="E11" s="169" t="s">
        <v>187</v>
      </c>
      <c r="F11" s="170"/>
      <c r="G11" s="171"/>
      <c r="H11" s="23"/>
      <c r="I11" s="23"/>
    </row>
    <row r="12" spans="1:9" ht="18.75">
      <c r="A12" s="168"/>
      <c r="B12" s="168"/>
      <c r="C12" s="168"/>
      <c r="D12" s="168"/>
      <c r="E12" s="172" t="s">
        <v>5</v>
      </c>
      <c r="F12" s="172" t="s">
        <v>6</v>
      </c>
      <c r="G12" s="172"/>
      <c r="H12" s="25" t="s">
        <v>170</v>
      </c>
      <c r="I12" s="25" t="s">
        <v>171</v>
      </c>
    </row>
    <row r="13" spans="1:9" ht="18.75">
      <c r="A13" s="168"/>
      <c r="B13" s="168"/>
      <c r="C13" s="168"/>
      <c r="D13" s="168"/>
      <c r="E13" s="172"/>
      <c r="F13" s="24" t="s">
        <v>7</v>
      </c>
      <c r="G13" s="24" t="s">
        <v>8</v>
      </c>
      <c r="H13" s="25"/>
      <c r="I13" s="25"/>
    </row>
    <row r="14" spans="1:9" ht="15.75">
      <c r="A14" s="12">
        <v>1</v>
      </c>
      <c r="B14" s="12">
        <v>2</v>
      </c>
      <c r="C14" s="12">
        <v>3</v>
      </c>
      <c r="D14" s="12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</row>
    <row r="15" spans="1:9" ht="27" customHeight="1">
      <c r="A15" s="26" t="s">
        <v>9</v>
      </c>
      <c r="B15" s="26"/>
      <c r="C15" s="26"/>
      <c r="D15" s="27" t="s">
        <v>10</v>
      </c>
      <c r="E15" s="39">
        <f aca="true" t="shared" si="0" ref="E15:E33">SUM(F15:G15)</f>
        <v>2950</v>
      </c>
      <c r="F15" s="39">
        <f>F16+F18</f>
        <v>2950</v>
      </c>
      <c r="G15" s="39"/>
      <c r="H15" s="126">
        <f>H16+H18</f>
        <v>2913.61</v>
      </c>
      <c r="I15" s="40">
        <f>ROUND((H15/E15)*100,2)</f>
        <v>98.77</v>
      </c>
    </row>
    <row r="16" spans="1:9" ht="24" customHeight="1">
      <c r="A16" s="13"/>
      <c r="B16" s="32" t="s">
        <v>13</v>
      </c>
      <c r="C16" s="33"/>
      <c r="D16" s="34" t="s">
        <v>14</v>
      </c>
      <c r="E16" s="44">
        <f t="shared" si="0"/>
        <v>250</v>
      </c>
      <c r="F16" s="44">
        <f>F17</f>
        <v>250</v>
      </c>
      <c r="G16" s="45">
        <f>IF(G17&gt;0,G17,"")</f>
      </c>
      <c r="H16" s="127">
        <f>H17</f>
        <v>213.61</v>
      </c>
      <c r="I16" s="94">
        <f>ROUND((H16/E16)*100,2)</f>
        <v>85.44</v>
      </c>
    </row>
    <row r="17" spans="1:9" ht="60" customHeight="1">
      <c r="A17" s="13"/>
      <c r="B17" s="35"/>
      <c r="C17" s="36" t="s">
        <v>15</v>
      </c>
      <c r="D17" s="37" t="s">
        <v>16</v>
      </c>
      <c r="E17" s="46">
        <f t="shared" si="0"/>
        <v>250</v>
      </c>
      <c r="F17" s="46">
        <v>250</v>
      </c>
      <c r="G17" s="46"/>
      <c r="H17" s="128">
        <v>213.61</v>
      </c>
      <c r="I17" s="43">
        <f>ROUND((H17/E17)*100,2)</f>
        <v>85.44</v>
      </c>
    </row>
    <row r="18" spans="1:9" ht="24" customHeight="1">
      <c r="A18" s="13"/>
      <c r="B18" s="35" t="s">
        <v>201</v>
      </c>
      <c r="C18" s="36"/>
      <c r="D18" s="38" t="s">
        <v>202</v>
      </c>
      <c r="E18" s="47">
        <f>F18</f>
        <v>2700</v>
      </c>
      <c r="F18" s="47">
        <f>SUM(F19)</f>
        <v>2700</v>
      </c>
      <c r="G18" s="46"/>
      <c r="H18" s="127">
        <f>SUM(H19)</f>
        <v>2700</v>
      </c>
      <c r="I18" s="94">
        <f>ROUND((H18/E18)*100,2)</f>
        <v>100</v>
      </c>
    </row>
    <row r="19" spans="1:9" ht="60" customHeight="1">
      <c r="A19" s="13"/>
      <c r="B19" s="35"/>
      <c r="C19" s="36" t="s">
        <v>192</v>
      </c>
      <c r="D19" s="37" t="s">
        <v>203</v>
      </c>
      <c r="E19" s="46">
        <f>F19</f>
        <v>2700</v>
      </c>
      <c r="F19" s="46">
        <v>2700</v>
      </c>
      <c r="G19" s="46"/>
      <c r="H19" s="128">
        <v>2700</v>
      </c>
      <c r="I19" s="43">
        <f>ROUND((H19/E19)*100,2)</f>
        <v>100</v>
      </c>
    </row>
    <row r="20" spans="1:9" ht="24" customHeight="1">
      <c r="A20" s="26" t="s">
        <v>17</v>
      </c>
      <c r="B20" s="26"/>
      <c r="C20" s="26"/>
      <c r="D20" s="48" t="s">
        <v>18</v>
      </c>
      <c r="E20" s="39">
        <f t="shared" si="0"/>
        <v>287405</v>
      </c>
      <c r="F20" s="39">
        <f>F21</f>
        <v>287405</v>
      </c>
      <c r="G20" s="39"/>
      <c r="H20" s="126">
        <f>SUM(H21)</f>
        <v>287404.24</v>
      </c>
      <c r="I20" s="40">
        <v>99.99</v>
      </c>
    </row>
    <row r="21" spans="1:9" ht="24.75" customHeight="1">
      <c r="A21" s="49"/>
      <c r="B21" s="36" t="s">
        <v>19</v>
      </c>
      <c r="C21" s="36"/>
      <c r="D21" s="38" t="s">
        <v>20</v>
      </c>
      <c r="E21" s="47">
        <f t="shared" si="0"/>
        <v>287405</v>
      </c>
      <c r="F21" s="47">
        <f>F22</f>
        <v>287405</v>
      </c>
      <c r="G21" s="46">
        <f>IF(G22&gt;0,G22,"")</f>
      </c>
      <c r="H21" s="129">
        <f>SUM(H22)</f>
        <v>287404.24</v>
      </c>
      <c r="I21" s="94">
        <v>99.99</v>
      </c>
    </row>
    <row r="22" spans="1:9" ht="58.5" customHeight="1">
      <c r="A22" s="33"/>
      <c r="B22" s="36"/>
      <c r="C22" s="36" t="s">
        <v>21</v>
      </c>
      <c r="D22" s="37" t="s">
        <v>22</v>
      </c>
      <c r="E22" s="46">
        <f t="shared" si="0"/>
        <v>287405</v>
      </c>
      <c r="F22" s="46">
        <v>287405</v>
      </c>
      <c r="G22" s="46"/>
      <c r="H22" s="130">
        <v>287404.24</v>
      </c>
      <c r="I22" s="43">
        <v>99.99</v>
      </c>
    </row>
    <row r="23" spans="1:9" ht="21" customHeight="1">
      <c r="A23" s="83" t="s">
        <v>188</v>
      </c>
      <c r="B23" s="77"/>
      <c r="C23" s="77"/>
      <c r="D23" s="76" t="s">
        <v>189</v>
      </c>
      <c r="E23" s="78">
        <f>F23</f>
        <v>56731</v>
      </c>
      <c r="F23" s="78">
        <f>F24</f>
        <v>56731</v>
      </c>
      <c r="G23" s="80"/>
      <c r="H23" s="131">
        <f>H24</f>
        <v>52589.62</v>
      </c>
      <c r="I23" s="40">
        <f aca="true" t="shared" si="1" ref="I23:I223">ROUND((H23/E23)*100,2)</f>
        <v>92.7</v>
      </c>
    </row>
    <row r="24" spans="1:9" ht="42" customHeight="1">
      <c r="A24" s="49"/>
      <c r="B24" s="62" t="s">
        <v>190</v>
      </c>
      <c r="C24" s="36"/>
      <c r="D24" s="38" t="s">
        <v>191</v>
      </c>
      <c r="E24" s="47">
        <f>F24</f>
        <v>56731</v>
      </c>
      <c r="F24" s="47">
        <f>SUM(F25:F26)</f>
        <v>56731</v>
      </c>
      <c r="G24" s="47"/>
      <c r="H24" s="127">
        <f>SUM(H25:H26)</f>
        <v>52589.62</v>
      </c>
      <c r="I24" s="94">
        <f t="shared" si="1"/>
        <v>92.7</v>
      </c>
    </row>
    <row r="25" spans="1:9" ht="77.25" customHeight="1">
      <c r="A25" s="59"/>
      <c r="B25" s="49"/>
      <c r="C25" s="35" t="s">
        <v>169</v>
      </c>
      <c r="D25" s="37" t="s">
        <v>178</v>
      </c>
      <c r="E25" s="46">
        <f>F25</f>
        <v>48221</v>
      </c>
      <c r="F25" s="46">
        <v>48221</v>
      </c>
      <c r="G25" s="46"/>
      <c r="H25" s="130">
        <v>44079.62</v>
      </c>
      <c r="I25" s="43">
        <f t="shared" si="1"/>
        <v>91.41</v>
      </c>
    </row>
    <row r="26" spans="1:9" ht="77.25" customHeight="1">
      <c r="A26" s="92"/>
      <c r="B26" s="33"/>
      <c r="C26" s="35" t="s">
        <v>141</v>
      </c>
      <c r="D26" s="37" t="s">
        <v>178</v>
      </c>
      <c r="E26" s="46">
        <f>F26</f>
        <v>8510</v>
      </c>
      <c r="F26" s="46">
        <v>8510</v>
      </c>
      <c r="G26" s="46"/>
      <c r="H26" s="128">
        <v>8510</v>
      </c>
      <c r="I26" s="43">
        <f t="shared" si="1"/>
        <v>100</v>
      </c>
    </row>
    <row r="27" spans="1:9" ht="24.75" customHeight="1">
      <c r="A27" s="81" t="s">
        <v>23</v>
      </c>
      <c r="B27" s="125"/>
      <c r="C27" s="26"/>
      <c r="D27" s="76" t="s">
        <v>24</v>
      </c>
      <c r="E27" s="39">
        <f t="shared" si="0"/>
        <v>423938</v>
      </c>
      <c r="F27" s="39">
        <f>F28</f>
        <v>89938</v>
      </c>
      <c r="G27" s="39">
        <f>IF($G28&gt;0,$G28," ")</f>
        <v>334000</v>
      </c>
      <c r="H27" s="50">
        <f>SUM(H28)</f>
        <v>424647.67000000004</v>
      </c>
      <c r="I27" s="40">
        <f t="shared" si="1"/>
        <v>100.17</v>
      </c>
    </row>
    <row r="28" spans="1:9" ht="22.5" customHeight="1">
      <c r="A28" s="49"/>
      <c r="B28" s="36" t="s">
        <v>25</v>
      </c>
      <c r="C28" s="35"/>
      <c r="D28" s="38" t="s">
        <v>26</v>
      </c>
      <c r="E28" s="47">
        <f t="shared" si="0"/>
        <v>423938</v>
      </c>
      <c r="F28" s="47">
        <f>SUM(F29:F32)</f>
        <v>89938</v>
      </c>
      <c r="G28" s="47">
        <f>SUM(G29:G32)</f>
        <v>334000</v>
      </c>
      <c r="H28" s="132">
        <f>SUM(H29:H32)</f>
        <v>424647.67000000004</v>
      </c>
      <c r="I28" s="94">
        <f t="shared" si="1"/>
        <v>100.17</v>
      </c>
    </row>
    <row r="29" spans="1:9" ht="21" customHeight="1">
      <c r="A29" s="51"/>
      <c r="B29" s="51"/>
      <c r="C29" s="35" t="s">
        <v>27</v>
      </c>
      <c r="D29" s="37" t="s">
        <v>28</v>
      </c>
      <c r="E29" s="46">
        <f t="shared" si="0"/>
        <v>9000</v>
      </c>
      <c r="F29" s="46"/>
      <c r="G29" s="46">
        <v>9000</v>
      </c>
      <c r="H29" s="52">
        <v>14866.05</v>
      </c>
      <c r="I29" s="43">
        <f t="shared" si="1"/>
        <v>165.18</v>
      </c>
    </row>
    <row r="30" spans="1:9" ht="20.25" customHeight="1">
      <c r="A30" s="51"/>
      <c r="B30" s="51"/>
      <c r="C30" s="35" t="s">
        <v>29</v>
      </c>
      <c r="D30" s="37" t="s">
        <v>30</v>
      </c>
      <c r="E30" s="46">
        <f t="shared" si="0"/>
        <v>14938</v>
      </c>
      <c r="F30" s="46">
        <v>14938</v>
      </c>
      <c r="G30" s="46"/>
      <c r="H30" s="128">
        <v>14963.22</v>
      </c>
      <c r="I30" s="43">
        <f t="shared" si="1"/>
        <v>100.17</v>
      </c>
    </row>
    <row r="31" spans="1:9" ht="59.25" customHeight="1">
      <c r="A31" s="51"/>
      <c r="B31" s="51"/>
      <c r="C31" s="35" t="s">
        <v>192</v>
      </c>
      <c r="D31" s="37" t="s">
        <v>194</v>
      </c>
      <c r="E31" s="46">
        <f>F31</f>
        <v>75000</v>
      </c>
      <c r="F31" s="46">
        <v>75000</v>
      </c>
      <c r="G31" s="46"/>
      <c r="H31" s="130">
        <v>75000</v>
      </c>
      <c r="I31" s="43">
        <f t="shared" si="1"/>
        <v>100</v>
      </c>
    </row>
    <row r="32" spans="1:9" ht="73.5" customHeight="1">
      <c r="A32" s="51"/>
      <c r="B32" s="51"/>
      <c r="C32" s="35" t="s">
        <v>193</v>
      </c>
      <c r="D32" s="37" t="s">
        <v>195</v>
      </c>
      <c r="E32" s="46">
        <f>G32</f>
        <v>325000</v>
      </c>
      <c r="F32" s="46"/>
      <c r="G32" s="46">
        <v>325000</v>
      </c>
      <c r="H32" s="128">
        <v>319818.4</v>
      </c>
      <c r="I32" s="43">
        <f t="shared" si="1"/>
        <v>98.41</v>
      </c>
    </row>
    <row r="33" spans="1:9" ht="23.25" customHeight="1">
      <c r="A33" s="26" t="s">
        <v>31</v>
      </c>
      <c r="B33" s="26"/>
      <c r="C33" s="26"/>
      <c r="D33" s="48" t="s">
        <v>32</v>
      </c>
      <c r="E33" s="39">
        <f t="shared" si="0"/>
        <v>1961327</v>
      </c>
      <c r="F33" s="39">
        <f>F34</f>
        <v>761327</v>
      </c>
      <c r="G33" s="39">
        <f>IF($G34&gt;0,$G34," ")</f>
        <v>1200000</v>
      </c>
      <c r="H33" s="50">
        <f>SUM(H34)</f>
        <v>2002585.72</v>
      </c>
      <c r="I33" s="40">
        <f t="shared" si="1"/>
        <v>102.1</v>
      </c>
    </row>
    <row r="34" spans="1:9" ht="23.25" customHeight="1">
      <c r="A34" s="49"/>
      <c r="B34" s="35" t="s">
        <v>33</v>
      </c>
      <c r="C34" s="36"/>
      <c r="D34" s="38" t="s">
        <v>34</v>
      </c>
      <c r="E34" s="47">
        <f aca="true" t="shared" si="2" ref="E34:E41">SUM(F34:G34)</f>
        <v>1961327</v>
      </c>
      <c r="F34" s="47">
        <f>SUM(F35:F41)</f>
        <v>761327</v>
      </c>
      <c r="G34" s="47">
        <f>IF((G35+G36+G37+G39+G40+G41)&gt;0,(G35+G36+G37+G39+G40+G41)," ")</f>
        <v>1200000</v>
      </c>
      <c r="H34" s="132">
        <f>SUM(H35:H41)</f>
        <v>2002585.72</v>
      </c>
      <c r="I34" s="94">
        <f t="shared" si="1"/>
        <v>102.1</v>
      </c>
    </row>
    <row r="35" spans="1:9" ht="57" customHeight="1">
      <c r="A35" s="51"/>
      <c r="B35" s="49"/>
      <c r="C35" s="35" t="s">
        <v>11</v>
      </c>
      <c r="D35" s="37" t="s">
        <v>12</v>
      </c>
      <c r="E35" s="46">
        <f t="shared" si="2"/>
        <v>210000</v>
      </c>
      <c r="F35" s="46">
        <v>210000</v>
      </c>
      <c r="G35" s="46"/>
      <c r="H35" s="52">
        <v>200594.36</v>
      </c>
      <c r="I35" s="43">
        <f t="shared" si="1"/>
        <v>95.52</v>
      </c>
    </row>
    <row r="36" spans="1:9" ht="78" customHeight="1">
      <c r="A36" s="51"/>
      <c r="B36" s="51"/>
      <c r="C36" s="35" t="s">
        <v>35</v>
      </c>
      <c r="D36" s="37" t="s">
        <v>36</v>
      </c>
      <c r="E36" s="46">
        <f t="shared" si="2"/>
        <v>366827</v>
      </c>
      <c r="F36" s="46">
        <v>366827</v>
      </c>
      <c r="G36" s="46"/>
      <c r="H36" s="53">
        <v>438537.55</v>
      </c>
      <c r="I36" s="43">
        <f t="shared" si="1"/>
        <v>119.55</v>
      </c>
    </row>
    <row r="37" spans="1:9" ht="39" customHeight="1">
      <c r="A37" s="51"/>
      <c r="B37" s="51"/>
      <c r="C37" s="35" t="s">
        <v>37</v>
      </c>
      <c r="D37" s="37" t="s">
        <v>236</v>
      </c>
      <c r="E37" s="46">
        <f t="shared" si="2"/>
        <v>5000</v>
      </c>
      <c r="F37" s="46">
        <v>5000</v>
      </c>
      <c r="G37" s="46"/>
      <c r="H37" s="52">
        <v>4968.26</v>
      </c>
      <c r="I37" s="43">
        <f t="shared" si="1"/>
        <v>99.37</v>
      </c>
    </row>
    <row r="38" spans="1:9" ht="27.75" customHeight="1">
      <c r="A38" s="51"/>
      <c r="B38" s="51"/>
      <c r="C38" s="35" t="s">
        <v>204</v>
      </c>
      <c r="D38" s="37" t="s">
        <v>205</v>
      </c>
      <c r="E38" s="46">
        <v>0</v>
      </c>
      <c r="F38" s="46">
        <v>0</v>
      </c>
      <c r="G38" s="46"/>
      <c r="H38" s="128">
        <v>7995</v>
      </c>
      <c r="I38" s="43">
        <v>0</v>
      </c>
    </row>
    <row r="39" spans="1:9" ht="37.5" customHeight="1">
      <c r="A39" s="51"/>
      <c r="B39" s="51"/>
      <c r="C39" s="35" t="s">
        <v>38</v>
      </c>
      <c r="D39" s="37" t="s">
        <v>39</v>
      </c>
      <c r="E39" s="46">
        <f t="shared" si="2"/>
        <v>1200000</v>
      </c>
      <c r="F39" s="46"/>
      <c r="G39" s="46">
        <v>1200000</v>
      </c>
      <c r="H39" s="53">
        <v>1111000</v>
      </c>
      <c r="I39" s="43">
        <f>ROUND((H39/E39)*100,2)</f>
        <v>92.58</v>
      </c>
    </row>
    <row r="40" spans="1:9" ht="19.5" customHeight="1">
      <c r="A40" s="51"/>
      <c r="B40" s="51"/>
      <c r="C40" s="35" t="s">
        <v>40</v>
      </c>
      <c r="D40" s="37" t="s">
        <v>41</v>
      </c>
      <c r="E40" s="46">
        <f t="shared" si="2"/>
        <v>0</v>
      </c>
      <c r="F40" s="46">
        <v>0</v>
      </c>
      <c r="G40" s="46"/>
      <c r="H40" s="52">
        <v>763.85</v>
      </c>
      <c r="I40" s="43">
        <v>0</v>
      </c>
    </row>
    <row r="41" spans="1:9" ht="57" customHeight="1">
      <c r="A41" s="33"/>
      <c r="B41" s="33"/>
      <c r="C41" s="35" t="s">
        <v>15</v>
      </c>
      <c r="D41" s="37" t="s">
        <v>16</v>
      </c>
      <c r="E41" s="46">
        <f t="shared" si="2"/>
        <v>179500</v>
      </c>
      <c r="F41" s="46">
        <v>179500</v>
      </c>
      <c r="G41" s="46"/>
      <c r="H41" s="53">
        <v>238726.7</v>
      </c>
      <c r="I41" s="43">
        <f t="shared" si="1"/>
        <v>133</v>
      </c>
    </row>
    <row r="42" spans="1:9" ht="23.25" customHeight="1">
      <c r="A42" s="54" t="s">
        <v>42</v>
      </c>
      <c r="B42" s="26"/>
      <c r="C42" s="26"/>
      <c r="D42" s="48" t="s">
        <v>43</v>
      </c>
      <c r="E42" s="39">
        <f>SUM(F42:G42)</f>
        <v>1087540</v>
      </c>
      <c r="F42" s="39">
        <f>F49+F52+F54+F46+F43</f>
        <v>1087540</v>
      </c>
      <c r="G42" s="39"/>
      <c r="H42" s="126">
        <f>H49+H52+H54+H46+H43</f>
        <v>1403392.19</v>
      </c>
      <c r="I42" s="40">
        <f t="shared" si="1"/>
        <v>129.04</v>
      </c>
    </row>
    <row r="43" spans="1:9" ht="23.25" customHeight="1">
      <c r="A43" s="85"/>
      <c r="B43" s="89" t="s">
        <v>196</v>
      </c>
      <c r="C43" s="86"/>
      <c r="D43" s="87" t="s">
        <v>197</v>
      </c>
      <c r="E43" s="88">
        <f>F43</f>
        <v>13600</v>
      </c>
      <c r="F43" s="88">
        <f>F44</f>
        <v>13600</v>
      </c>
      <c r="G43" s="88"/>
      <c r="H43" s="133">
        <f>SUM(H44)</f>
        <v>13600</v>
      </c>
      <c r="I43" s="94">
        <f t="shared" si="1"/>
        <v>100</v>
      </c>
    </row>
    <row r="44" spans="1:9" ht="63.75" customHeight="1">
      <c r="A44" s="103"/>
      <c r="B44" s="89"/>
      <c r="C44" s="86" t="s">
        <v>11</v>
      </c>
      <c r="D44" s="60" t="s">
        <v>12</v>
      </c>
      <c r="E44" s="122">
        <f>F44</f>
        <v>13600</v>
      </c>
      <c r="F44" s="122">
        <v>13600</v>
      </c>
      <c r="G44" s="122"/>
      <c r="H44" s="134">
        <v>13600</v>
      </c>
      <c r="I44" s="43">
        <f t="shared" si="1"/>
        <v>100</v>
      </c>
    </row>
    <row r="45" spans="1:9" ht="24" customHeight="1">
      <c r="A45" s="120" t="s">
        <v>163</v>
      </c>
      <c r="B45" s="119" t="s">
        <v>164</v>
      </c>
      <c r="C45" s="118" t="s">
        <v>165</v>
      </c>
      <c r="D45" s="117" t="s">
        <v>166</v>
      </c>
      <c r="E45" s="115">
        <v>5</v>
      </c>
      <c r="F45" s="115">
        <v>6</v>
      </c>
      <c r="G45" s="115">
        <v>7</v>
      </c>
      <c r="H45" s="115">
        <v>8</v>
      </c>
      <c r="I45" s="116">
        <v>9</v>
      </c>
    </row>
    <row r="46" spans="1:9" ht="25.5" customHeight="1">
      <c r="A46" s="55"/>
      <c r="B46" s="110" t="s">
        <v>182</v>
      </c>
      <c r="C46" s="109"/>
      <c r="D46" s="113" t="s">
        <v>183</v>
      </c>
      <c r="E46" s="114">
        <f>F46</f>
        <v>540000</v>
      </c>
      <c r="F46" s="114">
        <f>SUM(F47:F48)</f>
        <v>540000</v>
      </c>
      <c r="G46" s="114"/>
      <c r="H46" s="136">
        <f>SUM(H47:H48)</f>
        <v>857090.9400000001</v>
      </c>
      <c r="I46" s="95">
        <f t="shared" si="1"/>
        <v>158.72</v>
      </c>
    </row>
    <row r="47" spans="1:9" ht="19.5" customHeight="1">
      <c r="A47" s="57"/>
      <c r="B47" s="90"/>
      <c r="C47" s="31" t="s">
        <v>58</v>
      </c>
      <c r="D47" s="58" t="s">
        <v>59</v>
      </c>
      <c r="E47" s="42">
        <f>F47</f>
        <v>540000</v>
      </c>
      <c r="F47" s="42">
        <v>540000</v>
      </c>
      <c r="G47" s="42"/>
      <c r="H47" s="135">
        <v>855971.42</v>
      </c>
      <c r="I47" s="43">
        <f t="shared" si="1"/>
        <v>158.51</v>
      </c>
    </row>
    <row r="48" spans="1:9" ht="19.5" customHeight="1">
      <c r="A48" s="57"/>
      <c r="B48" s="110"/>
      <c r="C48" s="110" t="s">
        <v>40</v>
      </c>
      <c r="D48" s="58" t="s">
        <v>184</v>
      </c>
      <c r="E48" s="42">
        <f>F48</f>
        <v>0</v>
      </c>
      <c r="F48" s="42">
        <v>0</v>
      </c>
      <c r="G48" s="82"/>
      <c r="H48" s="111">
        <v>1119.52</v>
      </c>
      <c r="I48" s="43">
        <v>0</v>
      </c>
    </row>
    <row r="49" spans="1:9" ht="24.75" customHeight="1">
      <c r="A49" s="51"/>
      <c r="B49" s="32" t="s">
        <v>44</v>
      </c>
      <c r="C49" s="33"/>
      <c r="D49" s="75" t="s">
        <v>45</v>
      </c>
      <c r="E49" s="47">
        <f>SUM(F49:G49)</f>
        <v>186690</v>
      </c>
      <c r="F49" s="47">
        <f>F50</f>
        <v>186690</v>
      </c>
      <c r="G49" s="46">
        <f>IF(G50&gt;0,G50,"")</f>
      </c>
      <c r="H49" s="137">
        <f>SUM(H50:H51)</f>
        <v>187470.91999999998</v>
      </c>
      <c r="I49" s="94">
        <f t="shared" si="1"/>
        <v>100.42</v>
      </c>
    </row>
    <row r="50" spans="1:9" ht="56.25" customHeight="1">
      <c r="A50" s="59"/>
      <c r="B50" s="49"/>
      <c r="C50" s="35" t="s">
        <v>11</v>
      </c>
      <c r="D50" s="60" t="s">
        <v>12</v>
      </c>
      <c r="E50" s="46">
        <f>SUM(F50:G50)</f>
        <v>186690</v>
      </c>
      <c r="F50" s="46">
        <v>186690</v>
      </c>
      <c r="G50" s="46"/>
      <c r="H50" s="128">
        <v>186689.4</v>
      </c>
      <c r="I50" s="43">
        <v>99.99</v>
      </c>
    </row>
    <row r="51" spans="1:9" ht="61.5" customHeight="1">
      <c r="A51" s="59"/>
      <c r="B51" s="33"/>
      <c r="C51" s="61" t="s">
        <v>15</v>
      </c>
      <c r="D51" s="37" t="s">
        <v>16</v>
      </c>
      <c r="E51" s="45">
        <v>0</v>
      </c>
      <c r="F51" s="45">
        <v>0</v>
      </c>
      <c r="G51" s="45"/>
      <c r="H51" s="128">
        <v>781.52</v>
      </c>
      <c r="I51" s="106">
        <v>0</v>
      </c>
    </row>
    <row r="52" spans="1:9" ht="23.25" customHeight="1">
      <c r="A52" s="51"/>
      <c r="B52" s="61" t="s">
        <v>46</v>
      </c>
      <c r="C52" s="33"/>
      <c r="D52" s="74" t="s">
        <v>47</v>
      </c>
      <c r="E52" s="44">
        <f aca="true" t="shared" si="3" ref="E52:E57">SUM(F52:G52)</f>
        <v>5000</v>
      </c>
      <c r="F52" s="44">
        <f>F53</f>
        <v>5000</v>
      </c>
      <c r="G52" s="45">
        <f>IF(G53&gt;0,G53,"")</f>
      </c>
      <c r="H52" s="138">
        <f>SUM(H53)</f>
        <v>2980</v>
      </c>
      <c r="I52" s="95">
        <f t="shared" si="1"/>
        <v>59.6</v>
      </c>
    </row>
    <row r="53" spans="1:9" ht="55.5" customHeight="1">
      <c r="A53" s="13"/>
      <c r="B53" s="35"/>
      <c r="C53" s="36" t="s">
        <v>11</v>
      </c>
      <c r="D53" s="60" t="s">
        <v>12</v>
      </c>
      <c r="E53" s="46">
        <f t="shared" si="3"/>
        <v>5000</v>
      </c>
      <c r="F53" s="46">
        <v>5000</v>
      </c>
      <c r="G53" s="46"/>
      <c r="H53" s="128">
        <v>2980</v>
      </c>
      <c r="I53" s="43">
        <f t="shared" si="1"/>
        <v>59.6</v>
      </c>
    </row>
    <row r="54" spans="1:9" ht="22.5" customHeight="1">
      <c r="A54" s="13"/>
      <c r="B54" s="62" t="s">
        <v>48</v>
      </c>
      <c r="C54" s="35"/>
      <c r="D54" s="38" t="s">
        <v>49</v>
      </c>
      <c r="E54" s="47">
        <f t="shared" si="3"/>
        <v>342250</v>
      </c>
      <c r="F54" s="47">
        <f>SUM(F55:F56)</f>
        <v>342250</v>
      </c>
      <c r="G54" s="46">
        <f>IF((G55+G56)&gt;0,(G55+G56),"")</f>
      </c>
      <c r="H54" s="138">
        <f>SUM(H55:H56)</f>
        <v>342250.33</v>
      </c>
      <c r="I54" s="94">
        <f t="shared" si="1"/>
        <v>100</v>
      </c>
    </row>
    <row r="55" spans="1:9" ht="58.5" customHeight="1">
      <c r="A55" s="13"/>
      <c r="B55" s="62"/>
      <c r="C55" s="35" t="s">
        <v>11</v>
      </c>
      <c r="D55" s="37" t="s">
        <v>12</v>
      </c>
      <c r="E55" s="46">
        <f t="shared" si="3"/>
        <v>342200</v>
      </c>
      <c r="F55" s="46">
        <v>342200</v>
      </c>
      <c r="G55" s="46"/>
      <c r="H55" s="128">
        <v>342189.33</v>
      </c>
      <c r="I55" s="43">
        <v>99.99</v>
      </c>
    </row>
    <row r="56" spans="1:9" ht="19.5" customHeight="1">
      <c r="A56" s="15"/>
      <c r="B56" s="61"/>
      <c r="C56" s="35" t="s">
        <v>29</v>
      </c>
      <c r="D56" s="37" t="s">
        <v>30</v>
      </c>
      <c r="E56" s="46">
        <f t="shared" si="3"/>
        <v>50</v>
      </c>
      <c r="F56" s="46">
        <v>50</v>
      </c>
      <c r="G56" s="46"/>
      <c r="H56" s="128">
        <v>61</v>
      </c>
      <c r="I56" s="43">
        <f t="shared" si="1"/>
        <v>122</v>
      </c>
    </row>
    <row r="57" spans="1:9" ht="27.75" customHeight="1">
      <c r="A57" s="81" t="s">
        <v>50</v>
      </c>
      <c r="B57" s="26"/>
      <c r="C57" s="26"/>
      <c r="D57" s="48" t="s">
        <v>51</v>
      </c>
      <c r="E57" s="39">
        <f t="shared" si="3"/>
        <v>357922</v>
      </c>
      <c r="F57" s="39">
        <f>F58+F60+F63+F68+F71</f>
        <v>357922</v>
      </c>
      <c r="G57" s="39">
        <v>0</v>
      </c>
      <c r="H57" s="126">
        <f>H58+H60+H63+H68+H71</f>
        <v>359292.11</v>
      </c>
      <c r="I57" s="40">
        <f t="shared" si="1"/>
        <v>100.38</v>
      </c>
    </row>
    <row r="58" spans="1:9" ht="21.75" customHeight="1">
      <c r="A58" s="49"/>
      <c r="B58" s="63" t="s">
        <v>52</v>
      </c>
      <c r="C58" s="36"/>
      <c r="D58" s="38" t="s">
        <v>53</v>
      </c>
      <c r="E58" s="47">
        <f>+SUM(F58:G58)</f>
        <v>161673</v>
      </c>
      <c r="F58" s="47">
        <f>F59</f>
        <v>161673</v>
      </c>
      <c r="G58" s="46">
        <f>IF(G59&gt;0,G59,"")</f>
      </c>
      <c r="H58" s="132">
        <f>SUM(H59)</f>
        <v>161673</v>
      </c>
      <c r="I58" s="94">
        <f t="shared" si="1"/>
        <v>100</v>
      </c>
    </row>
    <row r="59" spans="1:9" ht="57" customHeight="1">
      <c r="A59" s="51"/>
      <c r="B59" s="35"/>
      <c r="C59" s="35" t="s">
        <v>11</v>
      </c>
      <c r="D59" s="37" t="s">
        <v>12</v>
      </c>
      <c r="E59" s="46">
        <f aca="true" t="shared" si="4" ref="E59:E70">SUM(F59:G59)</f>
        <v>161673</v>
      </c>
      <c r="F59" s="46">
        <v>161673</v>
      </c>
      <c r="G59" s="46"/>
      <c r="H59" s="52">
        <v>161673</v>
      </c>
      <c r="I59" s="43">
        <f t="shared" si="1"/>
        <v>100</v>
      </c>
    </row>
    <row r="60" spans="1:9" ht="24.75" customHeight="1">
      <c r="A60" s="51"/>
      <c r="B60" s="63" t="s">
        <v>54</v>
      </c>
      <c r="C60" s="36"/>
      <c r="D60" s="38" t="s">
        <v>55</v>
      </c>
      <c r="E60" s="47">
        <f>SUM(F60:G60)</f>
        <v>144000</v>
      </c>
      <c r="F60" s="47">
        <f>SUM(F61:F62)</f>
        <v>144000</v>
      </c>
      <c r="G60" s="47" t="str">
        <f>IF((G61+G61)&gt;0,(G61+G62)," ")</f>
        <v> </v>
      </c>
      <c r="H60" s="139">
        <f>SUM(H61:H62)</f>
        <v>140828.84</v>
      </c>
      <c r="I60" s="94">
        <f t="shared" si="1"/>
        <v>97.8</v>
      </c>
    </row>
    <row r="61" spans="1:9" ht="75" customHeight="1">
      <c r="A61" s="51"/>
      <c r="B61" s="62"/>
      <c r="C61" s="35" t="s">
        <v>140</v>
      </c>
      <c r="D61" s="37" t="s">
        <v>178</v>
      </c>
      <c r="E61" s="46">
        <f t="shared" si="4"/>
        <v>131040</v>
      </c>
      <c r="F61" s="46">
        <v>131040</v>
      </c>
      <c r="G61" s="46"/>
      <c r="H61" s="52">
        <v>128154.24</v>
      </c>
      <c r="I61" s="43">
        <f t="shared" si="1"/>
        <v>97.8</v>
      </c>
    </row>
    <row r="62" spans="1:9" ht="75.75" customHeight="1">
      <c r="A62" s="51"/>
      <c r="B62" s="61"/>
      <c r="C62" s="35" t="s">
        <v>141</v>
      </c>
      <c r="D62" s="37" t="s">
        <v>178</v>
      </c>
      <c r="E62" s="46">
        <f t="shared" si="4"/>
        <v>12960</v>
      </c>
      <c r="F62" s="46">
        <v>12960</v>
      </c>
      <c r="G62" s="46"/>
      <c r="H62" s="140">
        <v>12674.6</v>
      </c>
      <c r="I62" s="43">
        <f t="shared" si="1"/>
        <v>97.8</v>
      </c>
    </row>
    <row r="63" spans="1:9" ht="24" customHeight="1">
      <c r="A63" s="51"/>
      <c r="B63" s="35" t="s">
        <v>56</v>
      </c>
      <c r="C63" s="36"/>
      <c r="D63" s="38" t="s">
        <v>57</v>
      </c>
      <c r="E63" s="47">
        <f>SUM(F63:G63)</f>
        <v>24199</v>
      </c>
      <c r="F63" s="47">
        <f>SUM(F64:F67)</f>
        <v>24199</v>
      </c>
      <c r="G63" s="47">
        <v>0</v>
      </c>
      <c r="H63" s="129">
        <f>SUM(H64:H67)</f>
        <v>28750.7</v>
      </c>
      <c r="I63" s="94">
        <f t="shared" si="1"/>
        <v>118.81</v>
      </c>
    </row>
    <row r="64" spans="1:9" ht="22.5" customHeight="1">
      <c r="A64" s="51"/>
      <c r="B64" s="32"/>
      <c r="C64" s="35" t="s">
        <v>58</v>
      </c>
      <c r="D64" s="37" t="s">
        <v>59</v>
      </c>
      <c r="E64" s="46">
        <f t="shared" si="4"/>
        <v>2000</v>
      </c>
      <c r="F64" s="46">
        <v>2000</v>
      </c>
      <c r="G64" s="46"/>
      <c r="H64" s="52">
        <v>2423</v>
      </c>
      <c r="I64" s="43">
        <f t="shared" si="1"/>
        <v>121.15</v>
      </c>
    </row>
    <row r="65" spans="1:9" ht="22.5" customHeight="1">
      <c r="A65" s="51"/>
      <c r="B65" s="32"/>
      <c r="C65" s="35" t="s">
        <v>27</v>
      </c>
      <c r="D65" s="37" t="s">
        <v>28</v>
      </c>
      <c r="E65" s="46">
        <v>0</v>
      </c>
      <c r="F65" s="46" t="s">
        <v>172</v>
      </c>
      <c r="G65" s="46">
        <v>0</v>
      </c>
      <c r="H65" s="52">
        <v>600</v>
      </c>
      <c r="I65" s="43">
        <v>0</v>
      </c>
    </row>
    <row r="66" spans="1:9" ht="21.75" customHeight="1">
      <c r="A66" s="51"/>
      <c r="B66" s="32"/>
      <c r="C66" s="35" t="s">
        <v>29</v>
      </c>
      <c r="D66" s="37" t="s">
        <v>30</v>
      </c>
      <c r="E66" s="46">
        <f t="shared" si="4"/>
        <v>14199</v>
      </c>
      <c r="F66" s="46">
        <v>14199</v>
      </c>
      <c r="G66" s="46"/>
      <c r="H66" s="52">
        <v>17727.7</v>
      </c>
      <c r="I66" s="43">
        <f t="shared" si="1"/>
        <v>124.85</v>
      </c>
    </row>
    <row r="67" spans="1:9" ht="61.5" customHeight="1">
      <c r="A67" s="51"/>
      <c r="B67" s="32"/>
      <c r="C67" s="35" t="s">
        <v>21</v>
      </c>
      <c r="D67" s="37" t="s">
        <v>22</v>
      </c>
      <c r="E67" s="46">
        <f t="shared" si="4"/>
        <v>8000</v>
      </c>
      <c r="F67" s="46">
        <v>8000</v>
      </c>
      <c r="G67" s="46"/>
      <c r="H67" s="52">
        <v>8000</v>
      </c>
      <c r="I67" s="43">
        <f t="shared" si="1"/>
        <v>100</v>
      </c>
    </row>
    <row r="68" spans="1:9" ht="22.5" customHeight="1">
      <c r="A68" s="13"/>
      <c r="B68" s="35" t="s">
        <v>60</v>
      </c>
      <c r="C68" s="36"/>
      <c r="D68" s="38" t="s">
        <v>61</v>
      </c>
      <c r="E68" s="47">
        <f>+SUM(F68:G68)</f>
        <v>19050</v>
      </c>
      <c r="F68" s="47">
        <f>SUM(F69:F70)</f>
        <v>19050</v>
      </c>
      <c r="G68" s="47" t="str">
        <f>IF((G69+G69)&gt;0,(G69+G70)," ")</f>
        <v> </v>
      </c>
      <c r="H68" s="129">
        <f>SUM(H69:H70)</f>
        <v>19043.97</v>
      </c>
      <c r="I68" s="94">
        <f t="shared" si="1"/>
        <v>99.97</v>
      </c>
    </row>
    <row r="69" spans="1:9" ht="55.5" customHeight="1">
      <c r="A69" s="13"/>
      <c r="B69" s="62"/>
      <c r="C69" s="35" t="s">
        <v>11</v>
      </c>
      <c r="D69" s="37" t="s">
        <v>12</v>
      </c>
      <c r="E69" s="46">
        <f t="shared" si="4"/>
        <v>17460</v>
      </c>
      <c r="F69" s="46">
        <v>17460</v>
      </c>
      <c r="G69" s="46"/>
      <c r="H69" s="53">
        <v>17453.97</v>
      </c>
      <c r="I69" s="43">
        <f t="shared" si="1"/>
        <v>99.97</v>
      </c>
    </row>
    <row r="70" spans="1:9" ht="57" customHeight="1">
      <c r="A70" s="13"/>
      <c r="B70" s="61"/>
      <c r="C70" s="35" t="s">
        <v>62</v>
      </c>
      <c r="D70" s="37" t="s">
        <v>63</v>
      </c>
      <c r="E70" s="46">
        <f t="shared" si="4"/>
        <v>1590</v>
      </c>
      <c r="F70" s="46">
        <v>1590</v>
      </c>
      <c r="G70" s="46"/>
      <c r="H70" s="52">
        <v>1590</v>
      </c>
      <c r="I70" s="43">
        <f t="shared" si="1"/>
        <v>100</v>
      </c>
    </row>
    <row r="71" spans="1:9" ht="22.5" customHeight="1">
      <c r="A71" s="13"/>
      <c r="B71" s="61" t="s">
        <v>213</v>
      </c>
      <c r="C71" s="35"/>
      <c r="D71" s="38" t="s">
        <v>214</v>
      </c>
      <c r="E71" s="47">
        <f>F71</f>
        <v>9000</v>
      </c>
      <c r="F71" s="47">
        <f>SUM(F72)</f>
        <v>9000</v>
      </c>
      <c r="G71" s="46"/>
      <c r="H71" s="129">
        <f>H72</f>
        <v>8995.6</v>
      </c>
      <c r="I71" s="94">
        <f t="shared" si="1"/>
        <v>99.95</v>
      </c>
    </row>
    <row r="72" spans="1:9" ht="57.75" customHeight="1">
      <c r="A72" s="15"/>
      <c r="B72" s="61"/>
      <c r="C72" s="35" t="s">
        <v>198</v>
      </c>
      <c r="D72" s="37" t="s">
        <v>199</v>
      </c>
      <c r="E72" s="46">
        <f>F72</f>
        <v>9000</v>
      </c>
      <c r="F72" s="46">
        <v>9000</v>
      </c>
      <c r="G72" s="46" t="s">
        <v>172</v>
      </c>
      <c r="H72" s="52">
        <v>8995.6</v>
      </c>
      <c r="I72" s="43">
        <f t="shared" si="1"/>
        <v>99.95</v>
      </c>
    </row>
    <row r="73" spans="1:9" ht="37.5" customHeight="1">
      <c r="A73" s="26" t="s">
        <v>64</v>
      </c>
      <c r="B73" s="67"/>
      <c r="C73" s="26"/>
      <c r="D73" s="48" t="s">
        <v>65</v>
      </c>
      <c r="E73" s="39">
        <f>SUM(F73:G73)</f>
        <v>3464960</v>
      </c>
      <c r="F73" s="39">
        <f>F76+F82</f>
        <v>3324960</v>
      </c>
      <c r="G73" s="39">
        <f>IF($G76&gt;0,$G76," ")</f>
        <v>140000</v>
      </c>
      <c r="H73" s="126">
        <f>SUM(H76+H74+H82+H84)</f>
        <v>3465484.7299999995</v>
      </c>
      <c r="I73" s="40">
        <f t="shared" si="1"/>
        <v>100.02</v>
      </c>
    </row>
    <row r="74" spans="1:9" ht="22.5" customHeight="1">
      <c r="A74" s="85"/>
      <c r="B74" s="86" t="s">
        <v>206</v>
      </c>
      <c r="C74" s="86"/>
      <c r="D74" s="102" t="s">
        <v>207</v>
      </c>
      <c r="E74" s="88">
        <v>0</v>
      </c>
      <c r="F74" s="88">
        <v>0</v>
      </c>
      <c r="G74" s="88"/>
      <c r="H74" s="142">
        <f>SUM(H75:H75)</f>
        <v>0.26</v>
      </c>
      <c r="I74" s="101">
        <v>0</v>
      </c>
    </row>
    <row r="75" spans="1:9" ht="21.75" customHeight="1">
      <c r="A75" s="141"/>
      <c r="B75" s="103"/>
      <c r="C75" s="123" t="s">
        <v>29</v>
      </c>
      <c r="D75" s="37" t="s">
        <v>30</v>
      </c>
      <c r="E75" s="104">
        <v>0</v>
      </c>
      <c r="F75" s="104">
        <v>0</v>
      </c>
      <c r="G75" s="104"/>
      <c r="H75" s="134">
        <v>0.26</v>
      </c>
      <c r="I75" s="105">
        <v>0</v>
      </c>
    </row>
    <row r="76" spans="1:9" ht="23.25" customHeight="1">
      <c r="A76" s="51"/>
      <c r="B76" s="61" t="s">
        <v>66</v>
      </c>
      <c r="C76" s="33"/>
      <c r="D76" s="34" t="s">
        <v>67</v>
      </c>
      <c r="E76" s="44">
        <f>SUM(F76:G76)</f>
        <v>3463925</v>
      </c>
      <c r="F76" s="44">
        <f>SUM(F77:F79)</f>
        <v>3323925</v>
      </c>
      <c r="G76" s="44">
        <f>SUM(G77:G80)</f>
        <v>140000</v>
      </c>
      <c r="H76" s="139">
        <f>SUM(H77:H80)</f>
        <v>3464441.4699999997</v>
      </c>
      <c r="I76" s="95">
        <f t="shared" si="1"/>
        <v>100.01</v>
      </c>
    </row>
    <row r="77" spans="1:9" ht="56.25" customHeight="1">
      <c r="A77" s="51"/>
      <c r="B77" s="62"/>
      <c r="C77" s="35" t="s">
        <v>11</v>
      </c>
      <c r="D77" s="37" t="s">
        <v>12</v>
      </c>
      <c r="E77" s="46">
        <f>SUM(F77:G77)</f>
        <v>3323318</v>
      </c>
      <c r="F77" s="46">
        <v>3323318</v>
      </c>
      <c r="G77" s="46"/>
      <c r="H77" s="52">
        <v>3323289.36</v>
      </c>
      <c r="I77" s="43">
        <v>99.99</v>
      </c>
    </row>
    <row r="78" spans="1:9" ht="18.75" customHeight="1">
      <c r="A78" s="51"/>
      <c r="B78" s="32"/>
      <c r="C78" s="35" t="s">
        <v>29</v>
      </c>
      <c r="D78" s="37" t="s">
        <v>30</v>
      </c>
      <c r="E78" s="46">
        <f>SUM(F78:G78)</f>
        <v>600</v>
      </c>
      <c r="F78" s="46">
        <v>600</v>
      </c>
      <c r="G78" s="46"/>
      <c r="H78" s="53">
        <v>952</v>
      </c>
      <c r="I78" s="43">
        <f t="shared" si="1"/>
        <v>158.67</v>
      </c>
    </row>
    <row r="79" spans="1:9" ht="61.5" customHeight="1">
      <c r="A79" s="51"/>
      <c r="B79" s="32"/>
      <c r="C79" s="35" t="s">
        <v>15</v>
      </c>
      <c r="D79" s="37" t="s">
        <v>16</v>
      </c>
      <c r="E79" s="46">
        <f>SUM(F79:G79)</f>
        <v>7</v>
      </c>
      <c r="F79" s="46">
        <v>7</v>
      </c>
      <c r="G79" s="46"/>
      <c r="H79" s="52">
        <v>200.11</v>
      </c>
      <c r="I79" s="43">
        <f t="shared" si="1"/>
        <v>2858.71</v>
      </c>
    </row>
    <row r="80" spans="1:9" ht="77.25" customHeight="1">
      <c r="A80" s="33"/>
      <c r="B80" s="61"/>
      <c r="C80" s="35" t="s">
        <v>215</v>
      </c>
      <c r="D80" s="37" t="s">
        <v>216</v>
      </c>
      <c r="E80" s="46">
        <f>G80</f>
        <v>140000</v>
      </c>
      <c r="F80" s="46"/>
      <c r="G80" s="46">
        <v>140000</v>
      </c>
      <c r="H80" s="52">
        <v>140000</v>
      </c>
      <c r="I80" s="43">
        <f t="shared" si="1"/>
        <v>100</v>
      </c>
    </row>
    <row r="81" spans="1:9" ht="21.75" customHeight="1">
      <c r="A81" s="121" t="s">
        <v>163</v>
      </c>
      <c r="B81" s="121" t="s">
        <v>164</v>
      </c>
      <c r="C81" s="121" t="s">
        <v>165</v>
      </c>
      <c r="D81" s="121" t="s">
        <v>166</v>
      </c>
      <c r="E81" s="24">
        <v>5</v>
      </c>
      <c r="F81" s="24">
        <v>6</v>
      </c>
      <c r="G81" s="24">
        <v>7</v>
      </c>
      <c r="H81" s="112">
        <v>8</v>
      </c>
      <c r="I81" s="116">
        <v>9</v>
      </c>
    </row>
    <row r="82" spans="1:9" ht="24" customHeight="1">
      <c r="A82" s="49"/>
      <c r="B82" s="35" t="s">
        <v>217</v>
      </c>
      <c r="C82" s="35"/>
      <c r="D82" s="38" t="s">
        <v>218</v>
      </c>
      <c r="E82" s="47">
        <f>F82</f>
        <v>1035</v>
      </c>
      <c r="F82" s="47">
        <f>SUM(F83)</f>
        <v>1035</v>
      </c>
      <c r="G82" s="46"/>
      <c r="H82" s="129">
        <f>H83</f>
        <v>1035</v>
      </c>
      <c r="I82" s="95">
        <f t="shared" si="1"/>
        <v>100</v>
      </c>
    </row>
    <row r="83" spans="1:9" ht="59.25" customHeight="1">
      <c r="A83" s="51"/>
      <c r="B83" s="32"/>
      <c r="C83" s="35" t="s">
        <v>11</v>
      </c>
      <c r="D83" s="37" t="s">
        <v>12</v>
      </c>
      <c r="E83" s="46">
        <f>F83</f>
        <v>1035</v>
      </c>
      <c r="F83" s="46">
        <v>1035</v>
      </c>
      <c r="G83" s="46" t="s">
        <v>172</v>
      </c>
      <c r="H83" s="52">
        <v>1035</v>
      </c>
      <c r="I83" s="43">
        <f t="shared" si="1"/>
        <v>100</v>
      </c>
    </row>
    <row r="84" spans="1:9" ht="24" customHeight="1">
      <c r="A84" s="51"/>
      <c r="B84" s="35" t="s">
        <v>234</v>
      </c>
      <c r="C84" s="35"/>
      <c r="D84" s="38" t="s">
        <v>139</v>
      </c>
      <c r="E84" s="47">
        <v>0</v>
      </c>
      <c r="F84" s="47">
        <v>0</v>
      </c>
      <c r="G84" s="47"/>
      <c r="H84" s="129">
        <f>SUM(H85)</f>
        <v>8</v>
      </c>
      <c r="I84" s="94">
        <v>0</v>
      </c>
    </row>
    <row r="85" spans="1:9" ht="77.25" customHeight="1">
      <c r="A85" s="33"/>
      <c r="B85" s="35"/>
      <c r="C85" s="35" t="s">
        <v>230</v>
      </c>
      <c r="D85" s="124" t="s">
        <v>235</v>
      </c>
      <c r="E85" s="46">
        <v>0</v>
      </c>
      <c r="F85" s="46">
        <v>0</v>
      </c>
      <c r="G85" s="46"/>
      <c r="H85" s="52">
        <v>8</v>
      </c>
      <c r="I85" s="43">
        <v>0</v>
      </c>
    </row>
    <row r="86" spans="1:9" ht="77.25" customHeight="1">
      <c r="A86" s="156" t="s">
        <v>68</v>
      </c>
      <c r="B86" s="26"/>
      <c r="C86" s="26"/>
      <c r="D86" s="48" t="s">
        <v>69</v>
      </c>
      <c r="E86" s="39">
        <f>SUM(F86:G86)</f>
        <v>9981961</v>
      </c>
      <c r="F86" s="39">
        <f>F87+F94</f>
        <v>9981961</v>
      </c>
      <c r="G86" s="39"/>
      <c r="H86" s="126">
        <f>H87+H94</f>
        <v>10047170.39</v>
      </c>
      <c r="I86" s="40">
        <f t="shared" si="1"/>
        <v>100.65</v>
      </c>
    </row>
    <row r="87" spans="1:9" ht="42.75" customHeight="1">
      <c r="A87" s="49"/>
      <c r="B87" s="22" t="s">
        <v>70</v>
      </c>
      <c r="C87" s="36"/>
      <c r="D87" s="38" t="s">
        <v>71</v>
      </c>
      <c r="E87" s="47">
        <f>SUM(F87:G87)</f>
        <v>2112210</v>
      </c>
      <c r="F87" s="47">
        <f>F88+F90</f>
        <v>2112210</v>
      </c>
      <c r="G87" s="47" t="str">
        <f>IF((G88+G90)&gt;0,(G88+G90)," ")</f>
        <v> </v>
      </c>
      <c r="H87" s="139">
        <f>SUM(H88:H93)</f>
        <v>2346568.71</v>
      </c>
      <c r="I87" s="94">
        <f t="shared" si="1"/>
        <v>111.1</v>
      </c>
    </row>
    <row r="88" spans="1:9" ht="21" customHeight="1">
      <c r="A88" s="59"/>
      <c r="B88" s="49"/>
      <c r="C88" s="35" t="s">
        <v>72</v>
      </c>
      <c r="D88" s="37" t="s">
        <v>73</v>
      </c>
      <c r="E88" s="46">
        <f>SUM(F88:G88)</f>
        <v>1798010</v>
      </c>
      <c r="F88" s="46">
        <v>1798010</v>
      </c>
      <c r="G88" s="46"/>
      <c r="H88" s="52">
        <v>1982154.63</v>
      </c>
      <c r="I88" s="43">
        <f t="shared" si="1"/>
        <v>110.24</v>
      </c>
    </row>
    <row r="89" spans="1:9" ht="21" customHeight="1">
      <c r="A89" s="59"/>
      <c r="B89" s="51"/>
      <c r="C89" s="35" t="s">
        <v>231</v>
      </c>
      <c r="D89" s="37" t="s">
        <v>237</v>
      </c>
      <c r="E89" s="46">
        <v>0</v>
      </c>
      <c r="F89" s="46">
        <v>0</v>
      </c>
      <c r="G89" s="46"/>
      <c r="H89" s="52">
        <v>999.6</v>
      </c>
      <c r="I89" s="43">
        <v>0</v>
      </c>
    </row>
    <row r="90" spans="1:9" ht="38.25" customHeight="1">
      <c r="A90" s="59"/>
      <c r="B90" s="51"/>
      <c r="C90" s="35" t="s">
        <v>74</v>
      </c>
      <c r="D90" s="37" t="s">
        <v>212</v>
      </c>
      <c r="E90" s="46">
        <f>SUM(F90:G90)</f>
        <v>314200</v>
      </c>
      <c r="F90" s="46">
        <v>314200</v>
      </c>
      <c r="G90" s="46"/>
      <c r="H90" s="128">
        <v>363215.99</v>
      </c>
      <c r="I90" s="43">
        <f t="shared" si="1"/>
        <v>115.6</v>
      </c>
    </row>
    <row r="91" spans="1:9" ht="19.5" customHeight="1">
      <c r="A91" s="59"/>
      <c r="B91" s="51"/>
      <c r="C91" s="35" t="s">
        <v>58</v>
      </c>
      <c r="D91" s="37" t="s">
        <v>59</v>
      </c>
      <c r="E91" s="46">
        <f>F91</f>
        <v>0</v>
      </c>
      <c r="F91" s="46">
        <v>0</v>
      </c>
      <c r="G91" s="46"/>
      <c r="H91" s="53">
        <v>114.4</v>
      </c>
      <c r="I91" s="43">
        <v>0</v>
      </c>
    </row>
    <row r="92" spans="1:9" ht="19.5" customHeight="1">
      <c r="A92" s="59"/>
      <c r="B92" s="51"/>
      <c r="C92" s="35" t="s">
        <v>173</v>
      </c>
      <c r="D92" s="37" t="s">
        <v>176</v>
      </c>
      <c r="E92" s="46">
        <f>F92</f>
        <v>0</v>
      </c>
      <c r="F92" s="46">
        <v>0</v>
      </c>
      <c r="G92" s="46"/>
      <c r="H92" s="128">
        <v>67.99</v>
      </c>
      <c r="I92" s="43">
        <v>0</v>
      </c>
    </row>
    <row r="93" spans="1:9" ht="19.5" customHeight="1">
      <c r="A93" s="59"/>
      <c r="B93" s="33"/>
      <c r="C93" s="35" t="s">
        <v>40</v>
      </c>
      <c r="D93" s="37" t="s">
        <v>41</v>
      </c>
      <c r="E93" s="46">
        <v>0</v>
      </c>
      <c r="F93" s="46">
        <v>0</v>
      </c>
      <c r="G93" s="46"/>
      <c r="H93" s="52">
        <v>16.1</v>
      </c>
      <c r="I93" s="43">
        <v>0</v>
      </c>
    </row>
    <row r="94" spans="1:9" ht="40.5" customHeight="1">
      <c r="A94" s="51"/>
      <c r="B94" s="33" t="s">
        <v>77</v>
      </c>
      <c r="C94" s="36"/>
      <c r="D94" s="38" t="s">
        <v>78</v>
      </c>
      <c r="E94" s="47">
        <f aca="true" t="shared" si="5" ref="E94:E99">SUM(F94:G94)</f>
        <v>7869751</v>
      </c>
      <c r="F94" s="47">
        <f>SUM(F95:F96)</f>
        <v>7869751</v>
      </c>
      <c r="G94" s="47" t="str">
        <f>IF((G95+G96)&gt;0,(G95+G96)," ")</f>
        <v> </v>
      </c>
      <c r="H94" s="129">
        <f>SUM(H95:H96)</f>
        <v>7700601.68</v>
      </c>
      <c r="I94" s="94">
        <f t="shared" si="1"/>
        <v>97.85</v>
      </c>
    </row>
    <row r="95" spans="1:9" ht="20.25" customHeight="1">
      <c r="A95" s="51"/>
      <c r="B95" s="62"/>
      <c r="C95" s="35" t="s">
        <v>79</v>
      </c>
      <c r="D95" s="37" t="s">
        <v>80</v>
      </c>
      <c r="E95" s="46">
        <f t="shared" si="5"/>
        <v>7719751</v>
      </c>
      <c r="F95" s="46">
        <v>7719751</v>
      </c>
      <c r="G95" s="46"/>
      <c r="H95" s="53">
        <v>7438225</v>
      </c>
      <c r="I95" s="43">
        <f t="shared" si="1"/>
        <v>96.35</v>
      </c>
    </row>
    <row r="96" spans="1:9" ht="21" customHeight="1">
      <c r="A96" s="33"/>
      <c r="B96" s="61"/>
      <c r="C96" s="35" t="s">
        <v>81</v>
      </c>
      <c r="D96" s="37" t="s">
        <v>82</v>
      </c>
      <c r="E96" s="46">
        <f t="shared" si="5"/>
        <v>150000</v>
      </c>
      <c r="F96" s="46">
        <v>150000</v>
      </c>
      <c r="G96" s="46"/>
      <c r="H96" s="52">
        <v>262376.68</v>
      </c>
      <c r="I96" s="43">
        <f t="shared" si="1"/>
        <v>174.92</v>
      </c>
    </row>
    <row r="97" spans="1:9" ht="24.75" customHeight="1">
      <c r="A97" s="26" t="s">
        <v>83</v>
      </c>
      <c r="B97" s="26"/>
      <c r="C97" s="26"/>
      <c r="D97" s="48" t="s">
        <v>84</v>
      </c>
      <c r="E97" s="39">
        <f t="shared" si="5"/>
        <v>40832688</v>
      </c>
      <c r="F97" s="39">
        <f>F98+F102+F104+F107+F100</f>
        <v>40832688</v>
      </c>
      <c r="G97" s="39"/>
      <c r="H97" s="50">
        <f>H98+H102+H104+H107+H100</f>
        <v>40886646.25</v>
      </c>
      <c r="I97" s="40">
        <f t="shared" si="1"/>
        <v>100.13</v>
      </c>
    </row>
    <row r="98" spans="1:9" ht="36" customHeight="1">
      <c r="A98" s="49"/>
      <c r="B98" s="62" t="s">
        <v>85</v>
      </c>
      <c r="C98" s="36"/>
      <c r="D98" s="38" t="s">
        <v>86</v>
      </c>
      <c r="E98" s="47">
        <f t="shared" si="5"/>
        <v>33053556</v>
      </c>
      <c r="F98" s="47">
        <f>F99</f>
        <v>33053556</v>
      </c>
      <c r="G98" s="47" t="str">
        <f>IF(G99&gt;0,G99," ")</f>
        <v> </v>
      </c>
      <c r="H98" s="139">
        <f>SUM(H99)</f>
        <v>33053556</v>
      </c>
      <c r="I98" s="94">
        <f t="shared" si="1"/>
        <v>100</v>
      </c>
    </row>
    <row r="99" spans="1:9" ht="18.75" customHeight="1">
      <c r="A99" s="51"/>
      <c r="B99" s="35"/>
      <c r="C99" s="36" t="s">
        <v>87</v>
      </c>
      <c r="D99" s="37" t="s">
        <v>88</v>
      </c>
      <c r="E99" s="46">
        <f t="shared" si="5"/>
        <v>33053556</v>
      </c>
      <c r="F99" s="46">
        <v>33053556</v>
      </c>
      <c r="G99" s="46"/>
      <c r="H99" s="52">
        <v>33053556</v>
      </c>
      <c r="I99" s="43">
        <f t="shared" si="1"/>
        <v>100</v>
      </c>
    </row>
    <row r="100" spans="1:9" ht="40.5" customHeight="1">
      <c r="A100" s="51"/>
      <c r="B100" s="35" t="s">
        <v>226</v>
      </c>
      <c r="C100" s="36"/>
      <c r="D100" s="38" t="s">
        <v>227</v>
      </c>
      <c r="E100" s="47">
        <f>F100</f>
        <v>13291</v>
      </c>
      <c r="F100" s="47">
        <f>F101</f>
        <v>13291</v>
      </c>
      <c r="G100" s="46"/>
      <c r="H100" s="139">
        <f>H101</f>
        <v>13291</v>
      </c>
      <c r="I100" s="94">
        <f t="shared" si="1"/>
        <v>100</v>
      </c>
    </row>
    <row r="101" spans="1:9" ht="18.75" customHeight="1">
      <c r="A101" s="51"/>
      <c r="B101" s="35"/>
      <c r="C101" s="36" t="s">
        <v>228</v>
      </c>
      <c r="D101" s="37" t="s">
        <v>229</v>
      </c>
      <c r="E101" s="46">
        <f>F101</f>
        <v>13291</v>
      </c>
      <c r="F101" s="46">
        <v>13291</v>
      </c>
      <c r="G101" s="46"/>
      <c r="H101" s="128">
        <v>13291</v>
      </c>
      <c r="I101" s="43">
        <f t="shared" si="1"/>
        <v>100</v>
      </c>
    </row>
    <row r="102" spans="1:9" ht="18" customHeight="1">
      <c r="A102" s="51"/>
      <c r="B102" s="35" t="s">
        <v>89</v>
      </c>
      <c r="C102" s="36"/>
      <c r="D102" s="38" t="s">
        <v>90</v>
      </c>
      <c r="E102" s="47">
        <f>SUM(F102:G102)</f>
        <v>6022072</v>
      </c>
      <c r="F102" s="47">
        <f>F103</f>
        <v>6022072</v>
      </c>
      <c r="G102" s="47" t="s">
        <v>172</v>
      </c>
      <c r="H102" s="139">
        <f>SUM(H103)</f>
        <v>6022072</v>
      </c>
      <c r="I102" s="94">
        <f t="shared" si="1"/>
        <v>100</v>
      </c>
    </row>
    <row r="103" spans="1:9" ht="20.25" customHeight="1">
      <c r="A103" s="51"/>
      <c r="B103" s="35"/>
      <c r="C103" s="36" t="s">
        <v>87</v>
      </c>
      <c r="D103" s="37" t="s">
        <v>88</v>
      </c>
      <c r="E103" s="46">
        <f>SUM(F103:G103)</f>
        <v>6022072</v>
      </c>
      <c r="F103" s="46">
        <v>6022072</v>
      </c>
      <c r="G103" s="46"/>
      <c r="H103" s="52">
        <v>6022072</v>
      </c>
      <c r="I103" s="43">
        <f t="shared" si="1"/>
        <v>100</v>
      </c>
    </row>
    <row r="104" spans="1:9" ht="23.25" customHeight="1">
      <c r="A104" s="51"/>
      <c r="B104" s="62" t="s">
        <v>91</v>
      </c>
      <c r="C104" s="36"/>
      <c r="D104" s="38" t="s">
        <v>92</v>
      </c>
      <c r="E104" s="47">
        <f>SUM(F104:G104)</f>
        <v>175580</v>
      </c>
      <c r="F104" s="47">
        <f>F105</f>
        <v>175580</v>
      </c>
      <c r="G104" s="47" t="str">
        <f>IF(G105&gt;0,G105," ")</f>
        <v> </v>
      </c>
      <c r="H104" s="127">
        <f>SUM(H105:H106)</f>
        <v>229538.25</v>
      </c>
      <c r="I104" s="94">
        <f t="shared" si="1"/>
        <v>130.73</v>
      </c>
    </row>
    <row r="105" spans="1:9" ht="18.75" customHeight="1">
      <c r="A105" s="51"/>
      <c r="B105" s="62"/>
      <c r="C105" s="35" t="s">
        <v>40</v>
      </c>
      <c r="D105" s="37" t="s">
        <v>41</v>
      </c>
      <c r="E105" s="46">
        <f>SUM(F105:G105)</f>
        <v>175580</v>
      </c>
      <c r="F105" s="46">
        <v>175580</v>
      </c>
      <c r="G105" s="46"/>
      <c r="H105" s="52">
        <v>228683.25</v>
      </c>
      <c r="I105" s="43">
        <f t="shared" si="1"/>
        <v>130.24</v>
      </c>
    </row>
    <row r="106" spans="1:9" ht="21" customHeight="1">
      <c r="A106" s="51"/>
      <c r="B106" s="61"/>
      <c r="C106" s="35" t="s">
        <v>208</v>
      </c>
      <c r="D106" s="37" t="s">
        <v>209</v>
      </c>
      <c r="E106" s="46">
        <v>0</v>
      </c>
      <c r="F106" s="46">
        <v>0</v>
      </c>
      <c r="G106" s="46"/>
      <c r="H106" s="53">
        <v>855</v>
      </c>
      <c r="I106" s="43">
        <v>0</v>
      </c>
    </row>
    <row r="107" spans="1:9" ht="24" customHeight="1">
      <c r="A107" s="51"/>
      <c r="B107" s="61" t="s">
        <v>93</v>
      </c>
      <c r="C107" s="36"/>
      <c r="D107" s="38" t="s">
        <v>94</v>
      </c>
      <c r="E107" s="47">
        <f>SUM(F107:G107)</f>
        <v>1568189</v>
      </c>
      <c r="F107" s="47">
        <f>F108</f>
        <v>1568189</v>
      </c>
      <c r="G107" s="47" t="str">
        <f>IF(G108&gt;0,G108," ")</f>
        <v> </v>
      </c>
      <c r="H107" s="127">
        <f>SUM(H108)</f>
        <v>1568189</v>
      </c>
      <c r="I107" s="94">
        <f t="shared" si="1"/>
        <v>100</v>
      </c>
    </row>
    <row r="108" spans="1:9" ht="19.5" customHeight="1">
      <c r="A108" s="33"/>
      <c r="B108" s="35"/>
      <c r="C108" s="36" t="s">
        <v>87</v>
      </c>
      <c r="D108" s="37" t="s">
        <v>88</v>
      </c>
      <c r="E108" s="46">
        <f>SUM(F108:G108)</f>
        <v>1568189</v>
      </c>
      <c r="F108" s="46">
        <v>1568189</v>
      </c>
      <c r="G108" s="46"/>
      <c r="H108" s="52">
        <v>1568189</v>
      </c>
      <c r="I108" s="43">
        <f t="shared" si="1"/>
        <v>100</v>
      </c>
    </row>
    <row r="109" spans="1:9" ht="24.75" customHeight="1">
      <c r="A109" s="54" t="s">
        <v>95</v>
      </c>
      <c r="B109" s="26"/>
      <c r="C109" s="26"/>
      <c r="D109" s="48" t="s">
        <v>96</v>
      </c>
      <c r="E109" s="39">
        <f>SUM(F109:G109)</f>
        <v>1000853</v>
      </c>
      <c r="F109" s="39">
        <f>F110+F114+F121+F124+F126</f>
        <v>1000853</v>
      </c>
      <c r="G109" s="39">
        <v>0</v>
      </c>
      <c r="H109" s="126">
        <f>H110+H114+H121+H124+H126</f>
        <v>976532.72</v>
      </c>
      <c r="I109" s="40">
        <f t="shared" si="1"/>
        <v>97.57</v>
      </c>
    </row>
    <row r="110" spans="1:9" ht="24" customHeight="1">
      <c r="A110" s="49"/>
      <c r="B110" s="49" t="s">
        <v>97</v>
      </c>
      <c r="C110" s="61"/>
      <c r="D110" s="34" t="s">
        <v>98</v>
      </c>
      <c r="E110" s="44">
        <f>SUM(F110:G110)</f>
        <v>78663</v>
      </c>
      <c r="F110" s="44">
        <f>SUM(F113:F113)</f>
        <v>78663</v>
      </c>
      <c r="G110" s="66" t="s">
        <v>172</v>
      </c>
      <c r="H110" s="139">
        <f>SUM(H111:H113)</f>
        <v>90131.62</v>
      </c>
      <c r="I110" s="96">
        <f t="shared" si="1"/>
        <v>114.58</v>
      </c>
    </row>
    <row r="111" spans="1:9" ht="24" customHeight="1">
      <c r="A111" s="51"/>
      <c r="B111" s="49"/>
      <c r="C111" s="61" t="s">
        <v>27</v>
      </c>
      <c r="D111" s="100" t="s">
        <v>28</v>
      </c>
      <c r="E111" s="45">
        <v>0</v>
      </c>
      <c r="F111" s="45"/>
      <c r="G111" s="46">
        <v>0</v>
      </c>
      <c r="H111" s="143">
        <v>40.32</v>
      </c>
      <c r="I111" s="97">
        <v>0</v>
      </c>
    </row>
    <row r="112" spans="1:9" ht="21.75" customHeight="1">
      <c r="A112" s="51"/>
      <c r="B112" s="51"/>
      <c r="C112" s="61" t="s">
        <v>40</v>
      </c>
      <c r="D112" s="100" t="s">
        <v>41</v>
      </c>
      <c r="E112" s="45">
        <v>0</v>
      </c>
      <c r="F112" s="45">
        <v>0</v>
      </c>
      <c r="G112" s="46"/>
      <c r="H112" s="143">
        <v>736.96</v>
      </c>
      <c r="I112" s="97">
        <v>0</v>
      </c>
    </row>
    <row r="113" spans="1:9" ht="20.25" customHeight="1">
      <c r="A113" s="51"/>
      <c r="B113" s="33"/>
      <c r="C113" s="35" t="s">
        <v>29</v>
      </c>
      <c r="D113" s="37" t="s">
        <v>30</v>
      </c>
      <c r="E113" s="46">
        <f>SUM(F113:G113)</f>
        <v>78663</v>
      </c>
      <c r="F113" s="46">
        <v>78663</v>
      </c>
      <c r="G113" s="46"/>
      <c r="H113" s="52">
        <v>89354.34</v>
      </c>
      <c r="I113" s="43">
        <f t="shared" si="1"/>
        <v>113.59</v>
      </c>
    </row>
    <row r="114" spans="1:9" ht="21.75" customHeight="1">
      <c r="A114" s="13"/>
      <c r="B114" s="51" t="s">
        <v>99</v>
      </c>
      <c r="C114" s="36"/>
      <c r="D114" s="38" t="s">
        <v>100</v>
      </c>
      <c r="E114" s="47">
        <f>SUM(F114:G114)</f>
        <v>331300</v>
      </c>
      <c r="F114" s="47">
        <f>SUM(F119:F120)</f>
        <v>331300</v>
      </c>
      <c r="G114" s="47">
        <v>0</v>
      </c>
      <c r="H114" s="127">
        <f>SUM(H115:H120)</f>
        <v>366367.75</v>
      </c>
      <c r="I114" s="94">
        <f t="shared" si="1"/>
        <v>110.58</v>
      </c>
    </row>
    <row r="115" spans="1:9" ht="19.5" customHeight="1">
      <c r="A115" s="13"/>
      <c r="B115" s="49"/>
      <c r="C115" s="35" t="s">
        <v>58</v>
      </c>
      <c r="D115" s="37" t="s">
        <v>59</v>
      </c>
      <c r="E115" s="46">
        <v>0</v>
      </c>
      <c r="F115" s="46">
        <v>0</v>
      </c>
      <c r="G115" s="46"/>
      <c r="H115" s="52">
        <v>591</v>
      </c>
      <c r="I115" s="43">
        <v>0</v>
      </c>
    </row>
    <row r="116" spans="1:9" ht="19.5" customHeight="1">
      <c r="A116" s="13"/>
      <c r="B116" s="51"/>
      <c r="C116" s="35" t="s">
        <v>106</v>
      </c>
      <c r="D116" s="37" t="s">
        <v>107</v>
      </c>
      <c r="E116" s="46">
        <v>0</v>
      </c>
      <c r="F116" s="46">
        <v>0</v>
      </c>
      <c r="G116" s="46" t="s">
        <v>172</v>
      </c>
      <c r="H116" s="52">
        <v>160</v>
      </c>
      <c r="I116" s="43">
        <v>0</v>
      </c>
    </row>
    <row r="117" spans="1:9" ht="19.5" customHeight="1">
      <c r="A117" s="13"/>
      <c r="B117" s="51"/>
      <c r="C117" s="35" t="s">
        <v>27</v>
      </c>
      <c r="D117" s="37" t="s">
        <v>28</v>
      </c>
      <c r="E117" s="46">
        <v>0</v>
      </c>
      <c r="F117" s="46" t="s">
        <v>172</v>
      </c>
      <c r="G117" s="46">
        <v>0</v>
      </c>
      <c r="H117" s="128">
        <v>156</v>
      </c>
      <c r="I117" s="43">
        <v>0</v>
      </c>
    </row>
    <row r="118" spans="1:9" ht="18.75" customHeight="1">
      <c r="A118" s="13"/>
      <c r="B118" s="51"/>
      <c r="C118" s="35" t="s">
        <v>40</v>
      </c>
      <c r="D118" s="37" t="s">
        <v>41</v>
      </c>
      <c r="E118" s="46">
        <f>F118</f>
        <v>0</v>
      </c>
      <c r="F118" s="46">
        <v>0</v>
      </c>
      <c r="G118" s="47"/>
      <c r="H118" s="53">
        <v>289.66</v>
      </c>
      <c r="I118" s="43">
        <v>0</v>
      </c>
    </row>
    <row r="119" spans="1:9" ht="18.75" customHeight="1">
      <c r="A119" s="13"/>
      <c r="B119" s="51"/>
      <c r="C119" s="35" t="s">
        <v>29</v>
      </c>
      <c r="D119" s="37" t="s">
        <v>30</v>
      </c>
      <c r="E119" s="46">
        <f aca="true" t="shared" si="6" ref="E119:E125">SUM(F119:G119)</f>
        <v>260164</v>
      </c>
      <c r="F119" s="46">
        <v>260164</v>
      </c>
      <c r="G119" s="46"/>
      <c r="H119" s="52">
        <v>294035.09</v>
      </c>
      <c r="I119" s="43">
        <f t="shared" si="1"/>
        <v>113.02</v>
      </c>
    </row>
    <row r="120" spans="1:9" ht="57" customHeight="1">
      <c r="A120" s="13"/>
      <c r="B120" s="33"/>
      <c r="C120" s="35" t="s">
        <v>101</v>
      </c>
      <c r="D120" s="37" t="s">
        <v>102</v>
      </c>
      <c r="E120" s="46">
        <f t="shared" si="6"/>
        <v>71136</v>
      </c>
      <c r="F120" s="46">
        <v>71136</v>
      </c>
      <c r="G120" s="46"/>
      <c r="H120" s="52">
        <v>71136</v>
      </c>
      <c r="I120" s="43">
        <f t="shared" si="1"/>
        <v>100</v>
      </c>
    </row>
    <row r="121" spans="1:9" ht="39.75" customHeight="1">
      <c r="A121" s="13"/>
      <c r="B121" s="22" t="s">
        <v>103</v>
      </c>
      <c r="C121" s="36"/>
      <c r="D121" s="38" t="s">
        <v>104</v>
      </c>
      <c r="E121" s="47">
        <f t="shared" si="6"/>
        <v>249880</v>
      </c>
      <c r="F121" s="47">
        <f>F122+F123</f>
        <v>249880</v>
      </c>
      <c r="G121" s="47" t="str">
        <f>IF(G122&gt;0,G122," ")</f>
        <v> </v>
      </c>
      <c r="H121" s="129">
        <f>SUM(H122:H123)</f>
        <v>220826.02</v>
      </c>
      <c r="I121" s="94">
        <f t="shared" si="1"/>
        <v>88.37</v>
      </c>
    </row>
    <row r="122" spans="1:9" ht="18.75" customHeight="1">
      <c r="A122" s="13"/>
      <c r="B122" s="49"/>
      <c r="C122" s="35" t="s">
        <v>29</v>
      </c>
      <c r="D122" s="37" t="s">
        <v>30</v>
      </c>
      <c r="E122" s="46">
        <f t="shared" si="6"/>
        <v>249500</v>
      </c>
      <c r="F122" s="46">
        <v>249500</v>
      </c>
      <c r="G122" s="46"/>
      <c r="H122" s="53">
        <v>220446.02</v>
      </c>
      <c r="I122" s="43">
        <f t="shared" si="1"/>
        <v>88.36</v>
      </c>
    </row>
    <row r="123" spans="1:9" ht="62.25" customHeight="1">
      <c r="A123" s="13"/>
      <c r="B123" s="33"/>
      <c r="C123" s="35" t="s">
        <v>116</v>
      </c>
      <c r="D123" s="37" t="s">
        <v>117</v>
      </c>
      <c r="E123" s="46">
        <f t="shared" si="6"/>
        <v>380</v>
      </c>
      <c r="F123" s="46">
        <v>380</v>
      </c>
      <c r="G123" s="46"/>
      <c r="H123" s="128">
        <v>380</v>
      </c>
      <c r="I123" s="43">
        <f t="shared" si="1"/>
        <v>100</v>
      </c>
    </row>
    <row r="124" spans="1:9" ht="25.5" customHeight="1">
      <c r="A124" s="13"/>
      <c r="B124" s="22" t="s">
        <v>105</v>
      </c>
      <c r="C124" s="36"/>
      <c r="D124" s="38" t="s">
        <v>185</v>
      </c>
      <c r="E124" s="47">
        <f t="shared" si="6"/>
        <v>259964</v>
      </c>
      <c r="F124" s="47">
        <f>F125</f>
        <v>259964</v>
      </c>
      <c r="G124" s="47" t="str">
        <f>IF(G125&gt;0,G125," ")</f>
        <v> </v>
      </c>
      <c r="H124" s="129">
        <f>SUM(H125)</f>
        <v>287037.33</v>
      </c>
      <c r="I124" s="94">
        <f t="shared" si="1"/>
        <v>110.41</v>
      </c>
    </row>
    <row r="125" spans="1:9" ht="21" customHeight="1">
      <c r="A125" s="13"/>
      <c r="B125" s="35"/>
      <c r="C125" s="36" t="s">
        <v>106</v>
      </c>
      <c r="D125" s="37" t="s">
        <v>107</v>
      </c>
      <c r="E125" s="46">
        <f t="shared" si="6"/>
        <v>259964</v>
      </c>
      <c r="F125" s="46">
        <v>259964</v>
      </c>
      <c r="G125" s="46"/>
      <c r="H125" s="53">
        <v>287037.33</v>
      </c>
      <c r="I125" s="43">
        <f t="shared" si="1"/>
        <v>110.41</v>
      </c>
    </row>
    <row r="126" spans="1:9" ht="21" customHeight="1">
      <c r="A126" s="13"/>
      <c r="B126" s="49" t="s">
        <v>219</v>
      </c>
      <c r="C126" s="36"/>
      <c r="D126" s="38" t="s">
        <v>139</v>
      </c>
      <c r="E126" s="47">
        <f>F126</f>
        <v>81046</v>
      </c>
      <c r="F126" s="47">
        <f>SUM(F127:F128)</f>
        <v>81046</v>
      </c>
      <c r="G126" s="47"/>
      <c r="H126" s="127">
        <f>SUM(H127:H128)</f>
        <v>12170</v>
      </c>
      <c r="I126" s="94">
        <f t="shared" si="1"/>
        <v>15.02</v>
      </c>
    </row>
    <row r="127" spans="1:9" ht="78.75" customHeight="1">
      <c r="A127" s="13"/>
      <c r="B127" s="49"/>
      <c r="C127" s="35" t="s">
        <v>169</v>
      </c>
      <c r="D127" s="37" t="s">
        <v>178</v>
      </c>
      <c r="E127" s="46">
        <f>F127</f>
        <v>68889</v>
      </c>
      <c r="F127" s="46">
        <v>68889</v>
      </c>
      <c r="G127" s="46"/>
      <c r="H127" s="53">
        <v>10344.5</v>
      </c>
      <c r="I127" s="43">
        <f t="shared" si="1"/>
        <v>15.02</v>
      </c>
    </row>
    <row r="128" spans="1:9" ht="81" customHeight="1">
      <c r="A128" s="15"/>
      <c r="B128" s="33"/>
      <c r="C128" s="35" t="s">
        <v>141</v>
      </c>
      <c r="D128" s="37" t="s">
        <v>178</v>
      </c>
      <c r="E128" s="46">
        <f>F128</f>
        <v>12157</v>
      </c>
      <c r="F128" s="46">
        <v>12157</v>
      </c>
      <c r="G128" s="46"/>
      <c r="H128" s="128">
        <v>1825.5</v>
      </c>
      <c r="I128" s="43">
        <f t="shared" si="1"/>
        <v>15.02</v>
      </c>
    </row>
    <row r="129" spans="1:9" ht="23.25" customHeight="1">
      <c r="A129" s="152" t="s">
        <v>163</v>
      </c>
      <c r="B129" s="121" t="s">
        <v>164</v>
      </c>
      <c r="C129" s="35" t="s">
        <v>165</v>
      </c>
      <c r="D129" s="121" t="s">
        <v>166</v>
      </c>
      <c r="E129" s="24">
        <v>5</v>
      </c>
      <c r="F129" s="24">
        <v>6</v>
      </c>
      <c r="G129" s="24">
        <v>7</v>
      </c>
      <c r="H129" s="24">
        <v>8</v>
      </c>
      <c r="I129" s="116">
        <v>9</v>
      </c>
    </row>
    <row r="130" spans="1:9" ht="30" customHeight="1">
      <c r="A130" s="54" t="s">
        <v>108</v>
      </c>
      <c r="B130" s="81"/>
      <c r="C130" s="26"/>
      <c r="D130" s="48" t="s">
        <v>109</v>
      </c>
      <c r="E130" s="39">
        <f>SUM(F130:G130)</f>
        <v>3202017</v>
      </c>
      <c r="F130" s="39">
        <f>F133+F131</f>
        <v>3202017</v>
      </c>
      <c r="G130" s="39"/>
      <c r="H130" s="126">
        <f>SUM(H133+H131)</f>
        <v>3154766.9299999997</v>
      </c>
      <c r="I130" s="40">
        <f t="shared" si="1"/>
        <v>98.52</v>
      </c>
    </row>
    <row r="131" spans="1:9" ht="30" customHeight="1">
      <c r="A131" s="85"/>
      <c r="B131" s="123" t="s">
        <v>220</v>
      </c>
      <c r="C131" s="86"/>
      <c r="D131" s="102" t="s">
        <v>222</v>
      </c>
      <c r="E131" s="88">
        <f>F131</f>
        <v>15617</v>
      </c>
      <c r="F131" s="88">
        <f>SUM(F132)</f>
        <v>15617</v>
      </c>
      <c r="G131" s="88"/>
      <c r="H131" s="144">
        <f>H132</f>
        <v>15616.86</v>
      </c>
      <c r="I131" s="94">
        <v>99.99</v>
      </c>
    </row>
    <row r="132" spans="1:9" ht="60.75" customHeight="1">
      <c r="A132" s="91"/>
      <c r="B132" s="123"/>
      <c r="C132" s="86" t="s">
        <v>221</v>
      </c>
      <c r="D132" s="124" t="s">
        <v>223</v>
      </c>
      <c r="E132" s="122">
        <f>F132</f>
        <v>15617</v>
      </c>
      <c r="F132" s="122">
        <v>15617</v>
      </c>
      <c r="G132" s="88"/>
      <c r="H132" s="134">
        <v>15616.86</v>
      </c>
      <c r="I132" s="43">
        <v>99.99</v>
      </c>
    </row>
    <row r="133" spans="1:9" ht="56.25" customHeight="1">
      <c r="A133" s="51"/>
      <c r="B133" s="35" t="s">
        <v>110</v>
      </c>
      <c r="C133" s="36"/>
      <c r="D133" s="38" t="s">
        <v>111</v>
      </c>
      <c r="E133" s="47">
        <f>SUM(F133:G133)</f>
        <v>3186400</v>
      </c>
      <c r="F133" s="47">
        <f>F134</f>
        <v>3186400</v>
      </c>
      <c r="G133" s="47" t="str">
        <f>IF(G134&gt;0,G134," ")</f>
        <v> </v>
      </c>
      <c r="H133" s="139">
        <f>SUM(H134)</f>
        <v>3139150.07</v>
      </c>
      <c r="I133" s="94">
        <f t="shared" si="1"/>
        <v>98.52</v>
      </c>
    </row>
    <row r="134" spans="1:9" ht="56.25" customHeight="1">
      <c r="A134" s="33"/>
      <c r="B134" s="35"/>
      <c r="C134" s="36" t="s">
        <v>11</v>
      </c>
      <c r="D134" s="37" t="s">
        <v>12</v>
      </c>
      <c r="E134" s="46">
        <f>SUM(F134:G134)</f>
        <v>3186400</v>
      </c>
      <c r="F134" s="46">
        <v>3186400</v>
      </c>
      <c r="G134" s="46"/>
      <c r="H134" s="52">
        <v>3139150.07</v>
      </c>
      <c r="I134" s="43">
        <f t="shared" si="1"/>
        <v>98.52</v>
      </c>
    </row>
    <row r="135" spans="1:9" ht="27" customHeight="1">
      <c r="A135" s="26" t="s">
        <v>112</v>
      </c>
      <c r="B135" s="26"/>
      <c r="C135" s="26"/>
      <c r="D135" s="48" t="s">
        <v>113</v>
      </c>
      <c r="E135" s="39">
        <f>SUM(F135:G135)</f>
        <v>3807537</v>
      </c>
      <c r="F135" s="39">
        <f>F136+F141+F147+F155</f>
        <v>3807537</v>
      </c>
      <c r="G135" s="39">
        <v>0</v>
      </c>
      <c r="H135" s="126">
        <f>H136+H141+H147+H155+H158</f>
        <v>3839532.9600000004</v>
      </c>
      <c r="I135" s="40">
        <f t="shared" si="1"/>
        <v>100.84</v>
      </c>
    </row>
    <row r="136" spans="1:9" ht="23.25" customHeight="1">
      <c r="A136" s="49"/>
      <c r="B136" s="62" t="s">
        <v>114</v>
      </c>
      <c r="C136" s="36"/>
      <c r="D136" s="38" t="s">
        <v>115</v>
      </c>
      <c r="E136" s="47">
        <f>SUM(F136:G136)</f>
        <v>773923</v>
      </c>
      <c r="F136" s="47">
        <f>SUM(F138:F140)</f>
        <v>773923</v>
      </c>
      <c r="G136" s="47" t="str">
        <f>IF((G139+G140)&gt;0,(G139+G140)," ")</f>
        <v> </v>
      </c>
      <c r="H136" s="127">
        <f>SUM(H137:H140)</f>
        <v>844291.9500000001</v>
      </c>
      <c r="I136" s="94">
        <f t="shared" si="1"/>
        <v>109.09</v>
      </c>
    </row>
    <row r="137" spans="1:9" ht="59.25" customHeight="1">
      <c r="A137" s="51"/>
      <c r="B137" s="62"/>
      <c r="C137" s="35" t="s">
        <v>210</v>
      </c>
      <c r="D137" s="37" t="s">
        <v>211</v>
      </c>
      <c r="E137" s="46">
        <v>0</v>
      </c>
      <c r="F137" s="46">
        <v>0</v>
      </c>
      <c r="G137" s="46"/>
      <c r="H137" s="145">
        <v>6748.16</v>
      </c>
      <c r="I137" s="43">
        <v>0</v>
      </c>
    </row>
    <row r="138" spans="1:9" ht="20.25" customHeight="1">
      <c r="A138" s="51"/>
      <c r="B138" s="32"/>
      <c r="C138" s="35" t="s">
        <v>106</v>
      </c>
      <c r="D138" s="37" t="s">
        <v>107</v>
      </c>
      <c r="E138" s="45">
        <f>F138</f>
        <v>8760</v>
      </c>
      <c r="F138" s="45">
        <v>8760</v>
      </c>
      <c r="G138" s="44"/>
      <c r="H138" s="53">
        <v>21287.86</v>
      </c>
      <c r="I138" s="106">
        <f t="shared" si="1"/>
        <v>243.01</v>
      </c>
    </row>
    <row r="139" spans="1:9" ht="17.25" customHeight="1">
      <c r="A139" s="51"/>
      <c r="B139" s="32"/>
      <c r="C139" s="35" t="s">
        <v>29</v>
      </c>
      <c r="D139" s="37" t="s">
        <v>30</v>
      </c>
      <c r="E139" s="46">
        <f>SUM(F139:G139)</f>
        <v>117</v>
      </c>
      <c r="F139" s="46">
        <v>117</v>
      </c>
      <c r="G139" s="46"/>
      <c r="H139" s="52">
        <v>194.76</v>
      </c>
      <c r="I139" s="43">
        <f t="shared" si="1"/>
        <v>166.46</v>
      </c>
    </row>
    <row r="140" spans="1:9" ht="60" customHeight="1">
      <c r="A140" s="51"/>
      <c r="B140" s="61"/>
      <c r="C140" s="35" t="s">
        <v>116</v>
      </c>
      <c r="D140" s="37" t="s">
        <v>117</v>
      </c>
      <c r="E140" s="46">
        <f>SUM(F140:G140)</f>
        <v>765046</v>
      </c>
      <c r="F140" s="46">
        <v>765046</v>
      </c>
      <c r="G140" s="46"/>
      <c r="H140" s="52">
        <v>816061.17</v>
      </c>
      <c r="I140" s="43">
        <f t="shared" si="1"/>
        <v>106.67</v>
      </c>
    </row>
    <row r="141" spans="1:9" ht="27.75" customHeight="1">
      <c r="A141" s="51"/>
      <c r="B141" s="32" t="s">
        <v>118</v>
      </c>
      <c r="C141" s="36"/>
      <c r="D141" s="38" t="s">
        <v>119</v>
      </c>
      <c r="E141" s="47">
        <f>SUM(F141:G141)</f>
        <v>2189635</v>
      </c>
      <c r="F141" s="47">
        <f>SUM(F142:F146)</f>
        <v>2189635</v>
      </c>
      <c r="G141" s="47">
        <v>0</v>
      </c>
      <c r="H141" s="139">
        <f>SUM(H142:H146)</f>
        <v>2203335.75</v>
      </c>
      <c r="I141" s="94">
        <f t="shared" si="1"/>
        <v>100.63</v>
      </c>
    </row>
    <row r="142" spans="1:9" ht="36" customHeight="1">
      <c r="A142" s="51"/>
      <c r="B142" s="62"/>
      <c r="C142" s="35" t="s">
        <v>120</v>
      </c>
      <c r="D142" s="37" t="s">
        <v>121</v>
      </c>
      <c r="E142" s="46">
        <f>SUM(F142:G142)</f>
        <v>400614</v>
      </c>
      <c r="F142" s="46">
        <v>400614</v>
      </c>
      <c r="G142" s="46"/>
      <c r="H142" s="52">
        <v>400614</v>
      </c>
      <c r="I142" s="43">
        <f t="shared" si="1"/>
        <v>100</v>
      </c>
    </row>
    <row r="143" spans="1:9" ht="18.75" customHeight="1">
      <c r="A143" s="51"/>
      <c r="B143" s="32"/>
      <c r="C143" s="35" t="s">
        <v>106</v>
      </c>
      <c r="D143" s="37" t="s">
        <v>122</v>
      </c>
      <c r="E143" s="46">
        <f>SUM(F143:G143)</f>
        <v>1765984</v>
      </c>
      <c r="F143" s="46">
        <v>1765984</v>
      </c>
      <c r="G143" s="46"/>
      <c r="H143" s="53">
        <v>1766017.54</v>
      </c>
      <c r="I143" s="43">
        <f t="shared" si="1"/>
        <v>100</v>
      </c>
    </row>
    <row r="144" spans="1:9" ht="18.75" customHeight="1">
      <c r="A144" s="51"/>
      <c r="B144" s="32"/>
      <c r="C144" s="35" t="s">
        <v>27</v>
      </c>
      <c r="D144" s="37" t="s">
        <v>28</v>
      </c>
      <c r="E144" s="46">
        <v>0</v>
      </c>
      <c r="F144" s="46" t="s">
        <v>172</v>
      </c>
      <c r="G144" s="46">
        <v>0</v>
      </c>
      <c r="H144" s="128">
        <v>11762.03</v>
      </c>
      <c r="I144" s="43">
        <v>0</v>
      </c>
    </row>
    <row r="145" spans="1:9" ht="18" customHeight="1">
      <c r="A145" s="51"/>
      <c r="B145" s="32"/>
      <c r="C145" s="35" t="s">
        <v>29</v>
      </c>
      <c r="D145" s="37" t="s">
        <v>30</v>
      </c>
      <c r="E145" s="46">
        <f>SUM(F145:G145)</f>
        <v>13037</v>
      </c>
      <c r="F145" s="46">
        <v>13037</v>
      </c>
      <c r="G145" s="46"/>
      <c r="H145" s="52">
        <v>14960.21</v>
      </c>
      <c r="I145" s="43">
        <f t="shared" si="1"/>
        <v>114.75</v>
      </c>
    </row>
    <row r="146" spans="1:9" ht="62.25" customHeight="1">
      <c r="A146" s="51"/>
      <c r="B146" s="61"/>
      <c r="C146" s="61" t="s">
        <v>21</v>
      </c>
      <c r="D146" s="100" t="s">
        <v>22</v>
      </c>
      <c r="E146" s="45">
        <f>SUM(F146:G146)</f>
        <v>10000</v>
      </c>
      <c r="F146" s="45">
        <v>10000</v>
      </c>
      <c r="G146" s="45"/>
      <c r="H146" s="128">
        <v>9981.97</v>
      </c>
      <c r="I146" s="43">
        <f t="shared" si="1"/>
        <v>99.82</v>
      </c>
    </row>
    <row r="147" spans="1:9" ht="25.5" customHeight="1">
      <c r="A147" s="51"/>
      <c r="B147" s="32" t="s">
        <v>123</v>
      </c>
      <c r="C147" s="33"/>
      <c r="D147" s="34" t="s">
        <v>124</v>
      </c>
      <c r="E147" s="44">
        <f>SUM(F147:G147)</f>
        <v>837829</v>
      </c>
      <c r="F147" s="44">
        <f>SUM(F149:F154)</f>
        <v>837829</v>
      </c>
      <c r="G147" s="44" t="str">
        <f>IF(G154&gt;0,G154," ")</f>
        <v> </v>
      </c>
      <c r="H147" s="139">
        <f>SUM(H148:H154)</f>
        <v>785056.3300000001</v>
      </c>
      <c r="I147" s="94">
        <f t="shared" si="1"/>
        <v>93.7</v>
      </c>
    </row>
    <row r="148" spans="1:9" ht="57.75" customHeight="1">
      <c r="A148" s="51"/>
      <c r="B148" s="62"/>
      <c r="C148" s="61" t="s">
        <v>210</v>
      </c>
      <c r="D148" s="37" t="s">
        <v>211</v>
      </c>
      <c r="E148" s="45">
        <v>0</v>
      </c>
      <c r="F148" s="45">
        <v>0</v>
      </c>
      <c r="G148" s="45"/>
      <c r="H148" s="128">
        <v>7417.63</v>
      </c>
      <c r="I148" s="43">
        <v>0</v>
      </c>
    </row>
    <row r="149" spans="1:9" ht="24.75" customHeight="1">
      <c r="A149" s="13"/>
      <c r="B149" s="14"/>
      <c r="C149" s="61" t="s">
        <v>106</v>
      </c>
      <c r="D149" s="37" t="s">
        <v>107</v>
      </c>
      <c r="E149" s="45">
        <f>F149</f>
        <v>30655</v>
      </c>
      <c r="F149" s="45">
        <v>30655</v>
      </c>
      <c r="G149" s="44"/>
      <c r="H149" s="52">
        <v>89908.33</v>
      </c>
      <c r="I149" s="43">
        <f t="shared" si="1"/>
        <v>293.29</v>
      </c>
    </row>
    <row r="150" spans="1:9" ht="24.75" customHeight="1">
      <c r="A150" s="13"/>
      <c r="B150" s="14"/>
      <c r="C150" s="61" t="s">
        <v>40</v>
      </c>
      <c r="D150" s="37" t="s">
        <v>41</v>
      </c>
      <c r="E150" s="45">
        <v>0</v>
      </c>
      <c r="F150" s="45">
        <v>0</v>
      </c>
      <c r="G150" s="44"/>
      <c r="H150" s="128">
        <v>7.7</v>
      </c>
      <c r="I150" s="43">
        <v>0</v>
      </c>
    </row>
    <row r="151" spans="1:9" ht="59.25" customHeight="1">
      <c r="A151" s="13"/>
      <c r="B151" s="14"/>
      <c r="C151" s="61" t="s">
        <v>11</v>
      </c>
      <c r="D151" s="37" t="s">
        <v>12</v>
      </c>
      <c r="E151" s="45">
        <f>F151</f>
        <v>12000</v>
      </c>
      <c r="F151" s="45">
        <v>12000</v>
      </c>
      <c r="G151" s="44"/>
      <c r="H151" s="128">
        <v>12000</v>
      </c>
      <c r="I151" s="43">
        <f t="shared" si="1"/>
        <v>100</v>
      </c>
    </row>
    <row r="152" spans="1:9" ht="59.25" customHeight="1">
      <c r="A152" s="13"/>
      <c r="B152" s="14"/>
      <c r="C152" s="61" t="s">
        <v>62</v>
      </c>
      <c r="D152" s="37" t="s">
        <v>63</v>
      </c>
      <c r="E152" s="45">
        <f>F152</f>
        <v>26074</v>
      </c>
      <c r="F152" s="45">
        <v>26074</v>
      </c>
      <c r="G152" s="44"/>
      <c r="H152" s="128">
        <v>26073.91</v>
      </c>
      <c r="I152" s="43">
        <v>99.99</v>
      </c>
    </row>
    <row r="153" spans="1:9" ht="46.5" customHeight="1">
      <c r="A153" s="13"/>
      <c r="B153" s="14"/>
      <c r="C153" s="61" t="s">
        <v>120</v>
      </c>
      <c r="D153" s="37" t="s">
        <v>121</v>
      </c>
      <c r="E153" s="45">
        <f>F153</f>
        <v>19354</v>
      </c>
      <c r="F153" s="45">
        <v>19354</v>
      </c>
      <c r="G153" s="44"/>
      <c r="H153" s="53">
        <v>19354.36</v>
      </c>
      <c r="I153" s="43">
        <f t="shared" si="1"/>
        <v>100</v>
      </c>
    </row>
    <row r="154" spans="1:9" ht="57" customHeight="1">
      <c r="A154" s="13"/>
      <c r="B154" s="17"/>
      <c r="C154" s="35" t="s">
        <v>116</v>
      </c>
      <c r="D154" s="37" t="s">
        <v>117</v>
      </c>
      <c r="E154" s="46">
        <f>SUM(F154:G154)</f>
        <v>749746</v>
      </c>
      <c r="F154" s="46">
        <v>749746</v>
      </c>
      <c r="G154" s="46"/>
      <c r="H154" s="128">
        <v>630294.4</v>
      </c>
      <c r="I154" s="43">
        <f t="shared" si="1"/>
        <v>84.07</v>
      </c>
    </row>
    <row r="155" spans="1:9" ht="27" customHeight="1">
      <c r="A155" s="13"/>
      <c r="B155" s="32" t="s">
        <v>125</v>
      </c>
      <c r="C155" s="36"/>
      <c r="D155" s="38" t="s">
        <v>126</v>
      </c>
      <c r="E155" s="47">
        <f>SUM(F155:G155)</f>
        <v>6150</v>
      </c>
      <c r="F155" s="47">
        <f>SUM(F156:F157)</f>
        <v>6150</v>
      </c>
      <c r="G155" s="47" t="str">
        <f>IF(G156&gt;0,G156," ")</f>
        <v> </v>
      </c>
      <c r="H155" s="129">
        <f>SUM(H156:H157)</f>
        <v>6531</v>
      </c>
      <c r="I155" s="94">
        <f t="shared" si="1"/>
        <v>106.2</v>
      </c>
    </row>
    <row r="156" spans="1:9" ht="21.75" customHeight="1">
      <c r="A156" s="13"/>
      <c r="B156" s="62"/>
      <c r="C156" s="35" t="s">
        <v>29</v>
      </c>
      <c r="D156" s="37" t="s">
        <v>30</v>
      </c>
      <c r="E156" s="46">
        <f>SUM(F156:G156)</f>
        <v>150</v>
      </c>
      <c r="F156" s="46">
        <v>150</v>
      </c>
      <c r="G156" s="46"/>
      <c r="H156" s="52">
        <v>531</v>
      </c>
      <c r="I156" s="43">
        <f t="shared" si="1"/>
        <v>354</v>
      </c>
    </row>
    <row r="157" spans="1:9" ht="39" customHeight="1">
      <c r="A157" s="13"/>
      <c r="B157" s="61"/>
      <c r="C157" s="35" t="s">
        <v>120</v>
      </c>
      <c r="D157" s="37" t="s">
        <v>121</v>
      </c>
      <c r="E157" s="46">
        <f>F157</f>
        <v>6000</v>
      </c>
      <c r="F157" s="46">
        <v>6000</v>
      </c>
      <c r="G157" s="46"/>
      <c r="H157" s="52">
        <v>6000</v>
      </c>
      <c r="I157" s="43">
        <f t="shared" si="1"/>
        <v>100</v>
      </c>
    </row>
    <row r="158" spans="1:9" ht="39" customHeight="1">
      <c r="A158" s="13"/>
      <c r="B158" s="61" t="s">
        <v>232</v>
      </c>
      <c r="C158" s="35"/>
      <c r="D158" s="37" t="s">
        <v>233</v>
      </c>
      <c r="E158" s="47">
        <v>0</v>
      </c>
      <c r="F158" s="47">
        <v>0</v>
      </c>
      <c r="G158" s="46"/>
      <c r="H158" s="129">
        <f>H159</f>
        <v>317.93</v>
      </c>
      <c r="I158" s="94">
        <v>0</v>
      </c>
    </row>
    <row r="159" spans="1:9" ht="26.25" customHeight="1">
      <c r="A159" s="15"/>
      <c r="B159" s="61"/>
      <c r="C159" s="35" t="s">
        <v>29</v>
      </c>
      <c r="D159" s="37" t="s">
        <v>30</v>
      </c>
      <c r="E159" s="46">
        <v>0</v>
      </c>
      <c r="F159" s="46">
        <v>0</v>
      </c>
      <c r="G159" s="46"/>
      <c r="H159" s="52">
        <v>317.93</v>
      </c>
      <c r="I159" s="43">
        <v>0</v>
      </c>
    </row>
    <row r="160" spans="1:9" ht="38.25" customHeight="1">
      <c r="A160" s="54" t="s">
        <v>127</v>
      </c>
      <c r="B160" s="26"/>
      <c r="C160" s="67"/>
      <c r="D160" s="48" t="s">
        <v>128</v>
      </c>
      <c r="E160" s="39">
        <f>SUM(F160:G160)</f>
        <v>1469865</v>
      </c>
      <c r="F160" s="39">
        <f>F163+F166+F168+F170+F172</f>
        <v>1454865</v>
      </c>
      <c r="G160" s="39">
        <f>G161</f>
        <v>15000</v>
      </c>
      <c r="H160" s="126">
        <f>H163+H166+H168+H170+H172+H161</f>
        <v>1464897.6600000001</v>
      </c>
      <c r="I160" s="40">
        <f t="shared" si="1"/>
        <v>99.66</v>
      </c>
    </row>
    <row r="161" spans="1:9" ht="42.75" customHeight="1">
      <c r="A161" s="85"/>
      <c r="B161" s="89" t="s">
        <v>224</v>
      </c>
      <c r="C161" s="89"/>
      <c r="D161" s="102" t="s">
        <v>225</v>
      </c>
      <c r="E161" s="88">
        <f>G161</f>
        <v>15000</v>
      </c>
      <c r="F161" s="88"/>
      <c r="G161" s="88">
        <f>SUM(G162)</f>
        <v>15000</v>
      </c>
      <c r="H161" s="146">
        <f>H162</f>
        <v>15000</v>
      </c>
      <c r="I161" s="94">
        <f t="shared" si="1"/>
        <v>100</v>
      </c>
    </row>
    <row r="162" spans="1:9" ht="81.75" customHeight="1">
      <c r="A162" s="91"/>
      <c r="B162" s="89"/>
      <c r="C162" s="89" t="s">
        <v>193</v>
      </c>
      <c r="D162" s="72" t="s">
        <v>200</v>
      </c>
      <c r="E162" s="122">
        <f>G162</f>
        <v>15000</v>
      </c>
      <c r="F162" s="122"/>
      <c r="G162" s="122">
        <v>15000</v>
      </c>
      <c r="H162" s="147">
        <v>15000</v>
      </c>
      <c r="I162" s="43">
        <f t="shared" si="1"/>
        <v>100</v>
      </c>
    </row>
    <row r="163" spans="1:9" ht="22.5" customHeight="1">
      <c r="A163" s="51"/>
      <c r="B163" s="35" t="s">
        <v>129</v>
      </c>
      <c r="C163" s="36"/>
      <c r="D163" s="38" t="s">
        <v>179</v>
      </c>
      <c r="E163" s="47">
        <f aca="true" t="shared" si="7" ref="E163:E170">SUM(F163:G163)</f>
        <v>185632</v>
      </c>
      <c r="F163" s="47">
        <f>SUM(F164:F164)</f>
        <v>185632</v>
      </c>
      <c r="G163" s="47" t="str">
        <f>IF((G164)&gt;0,(G164)," ")</f>
        <v> </v>
      </c>
      <c r="H163" s="129">
        <f>SUM(H164:H164)</f>
        <v>185632</v>
      </c>
      <c r="I163" s="94">
        <f t="shared" si="1"/>
        <v>100</v>
      </c>
    </row>
    <row r="164" spans="1:9" ht="56.25" customHeight="1">
      <c r="A164" s="33"/>
      <c r="B164" s="61"/>
      <c r="C164" s="36" t="s">
        <v>11</v>
      </c>
      <c r="D164" s="37" t="s">
        <v>12</v>
      </c>
      <c r="E164" s="46">
        <f t="shared" si="7"/>
        <v>185632</v>
      </c>
      <c r="F164" s="46">
        <v>185632</v>
      </c>
      <c r="G164" s="46"/>
      <c r="H164" s="140">
        <v>185632</v>
      </c>
      <c r="I164" s="43">
        <f t="shared" si="1"/>
        <v>100</v>
      </c>
    </row>
    <row r="165" spans="1:9" ht="24" customHeight="1">
      <c r="A165" s="121" t="s">
        <v>163</v>
      </c>
      <c r="B165" s="117" t="s">
        <v>164</v>
      </c>
      <c r="C165" s="121" t="s">
        <v>165</v>
      </c>
      <c r="D165" s="121" t="s">
        <v>166</v>
      </c>
      <c r="E165" s="24">
        <v>5</v>
      </c>
      <c r="F165" s="24">
        <v>6</v>
      </c>
      <c r="G165" s="24">
        <v>7</v>
      </c>
      <c r="H165" s="158">
        <v>8</v>
      </c>
      <c r="I165" s="116">
        <v>9</v>
      </c>
    </row>
    <row r="166" spans="1:9" ht="21.75" customHeight="1">
      <c r="A166" s="51"/>
      <c r="B166" s="22" t="s">
        <v>130</v>
      </c>
      <c r="C166" s="33"/>
      <c r="D166" s="34" t="s">
        <v>131</v>
      </c>
      <c r="E166" s="44">
        <f t="shared" si="7"/>
        <v>338700</v>
      </c>
      <c r="F166" s="44">
        <f>F167</f>
        <v>338700</v>
      </c>
      <c r="G166" s="44" t="str">
        <f>IF(G167&gt;0,G167," ")</f>
        <v> </v>
      </c>
      <c r="H166" s="159">
        <f>SUM(H167)</f>
        <v>338700</v>
      </c>
      <c r="I166" s="95">
        <f t="shared" si="1"/>
        <v>100</v>
      </c>
    </row>
    <row r="167" spans="1:9" ht="75" customHeight="1">
      <c r="A167" s="51"/>
      <c r="B167" s="35"/>
      <c r="C167" s="36" t="s">
        <v>132</v>
      </c>
      <c r="D167" s="37" t="s">
        <v>133</v>
      </c>
      <c r="E167" s="46">
        <f t="shared" si="7"/>
        <v>338700</v>
      </c>
      <c r="F167" s="46">
        <v>338700</v>
      </c>
      <c r="G167" s="46"/>
      <c r="H167" s="53">
        <v>338700</v>
      </c>
      <c r="I167" s="43">
        <f t="shared" si="1"/>
        <v>100</v>
      </c>
    </row>
    <row r="168" spans="1:9" ht="36" customHeight="1">
      <c r="A168" s="51"/>
      <c r="B168" s="22" t="s">
        <v>134</v>
      </c>
      <c r="C168" s="36"/>
      <c r="D168" s="79" t="s">
        <v>135</v>
      </c>
      <c r="E168" s="47">
        <f t="shared" si="7"/>
        <v>30000</v>
      </c>
      <c r="F168" s="47">
        <f>F169</f>
        <v>30000</v>
      </c>
      <c r="G168" s="47" t="str">
        <f>IF(G169&gt;0,G169," ")</f>
        <v> </v>
      </c>
      <c r="H168" s="129">
        <f>SUM(H169)</f>
        <v>38157</v>
      </c>
      <c r="I168" s="94">
        <f t="shared" si="1"/>
        <v>127.19</v>
      </c>
    </row>
    <row r="169" spans="1:9" ht="19.5" customHeight="1">
      <c r="A169" s="51"/>
      <c r="B169" s="35"/>
      <c r="C169" s="36" t="s">
        <v>29</v>
      </c>
      <c r="D169" s="37" t="s">
        <v>30</v>
      </c>
      <c r="E169" s="46">
        <f t="shared" si="7"/>
        <v>30000</v>
      </c>
      <c r="F169" s="46">
        <v>30000</v>
      </c>
      <c r="G169" s="46"/>
      <c r="H169" s="53">
        <v>38157</v>
      </c>
      <c r="I169" s="43">
        <f t="shared" si="1"/>
        <v>127.19</v>
      </c>
    </row>
    <row r="170" spans="1:9" ht="24" customHeight="1">
      <c r="A170" s="51"/>
      <c r="B170" s="22" t="s">
        <v>136</v>
      </c>
      <c r="C170" s="36"/>
      <c r="D170" s="38" t="s">
        <v>137</v>
      </c>
      <c r="E170" s="47">
        <f t="shared" si="7"/>
        <v>23511</v>
      </c>
      <c r="F170" s="47">
        <f>F171</f>
        <v>23511</v>
      </c>
      <c r="G170" s="47" t="str">
        <f>IF(G171&gt;0,G171," ")</f>
        <v> </v>
      </c>
      <c r="H170" s="129">
        <f>SUM(H171)</f>
        <v>20880.49</v>
      </c>
      <c r="I170" s="94">
        <f t="shared" si="1"/>
        <v>88.81</v>
      </c>
    </row>
    <row r="171" spans="1:9" ht="18" customHeight="1">
      <c r="A171" s="51"/>
      <c r="B171" s="35"/>
      <c r="C171" s="36" t="s">
        <v>29</v>
      </c>
      <c r="D171" s="37" t="s">
        <v>30</v>
      </c>
      <c r="E171" s="46">
        <f aca="true" t="shared" si="8" ref="E171:E219">SUM(F171:G171)</f>
        <v>23511</v>
      </c>
      <c r="F171" s="46">
        <v>23511</v>
      </c>
      <c r="G171" s="46"/>
      <c r="H171" s="52">
        <v>20880.49</v>
      </c>
      <c r="I171" s="43">
        <f t="shared" si="1"/>
        <v>88.81</v>
      </c>
    </row>
    <row r="172" spans="1:9" ht="22.5" customHeight="1">
      <c r="A172" s="51"/>
      <c r="B172" s="22" t="s">
        <v>138</v>
      </c>
      <c r="C172" s="36"/>
      <c r="D172" s="38" t="s">
        <v>139</v>
      </c>
      <c r="E172" s="47">
        <f t="shared" si="8"/>
        <v>877022</v>
      </c>
      <c r="F172" s="47">
        <f>SUM(F173:F174)</f>
        <v>877022</v>
      </c>
      <c r="G172" s="47" t="str">
        <f>IF((G173+G174)&gt;0,(G173+G174)," ")</f>
        <v> </v>
      </c>
      <c r="H172" s="139">
        <f>SUM(H173:H174)</f>
        <v>866528.17</v>
      </c>
      <c r="I172" s="94">
        <f t="shared" si="1"/>
        <v>98.8</v>
      </c>
    </row>
    <row r="173" spans="1:9" ht="77.25" customHeight="1">
      <c r="A173" s="51"/>
      <c r="B173" s="62"/>
      <c r="C173" s="36" t="s">
        <v>169</v>
      </c>
      <c r="D173" s="37" t="s">
        <v>180</v>
      </c>
      <c r="E173" s="46">
        <f t="shared" si="8"/>
        <v>838463</v>
      </c>
      <c r="F173" s="46">
        <v>838463</v>
      </c>
      <c r="G173" s="46"/>
      <c r="H173" s="52">
        <v>828495.43</v>
      </c>
      <c r="I173" s="43">
        <f t="shared" si="1"/>
        <v>98.81</v>
      </c>
    </row>
    <row r="174" spans="1:9" ht="75" customHeight="1">
      <c r="A174" s="15"/>
      <c r="B174" s="14"/>
      <c r="C174" s="49" t="s">
        <v>141</v>
      </c>
      <c r="D174" s="64" t="s">
        <v>181</v>
      </c>
      <c r="E174" s="65">
        <f t="shared" si="8"/>
        <v>38559</v>
      </c>
      <c r="F174" s="65">
        <v>38559</v>
      </c>
      <c r="G174" s="65"/>
      <c r="H174" s="53">
        <v>38032.74</v>
      </c>
      <c r="I174" s="97">
        <f t="shared" si="1"/>
        <v>98.64</v>
      </c>
    </row>
    <row r="175" spans="1:9" ht="25.5" customHeight="1">
      <c r="A175" s="26" t="s">
        <v>142</v>
      </c>
      <c r="B175" s="26"/>
      <c r="C175" s="67"/>
      <c r="D175" s="48" t="s">
        <v>143</v>
      </c>
      <c r="E175" s="39">
        <f>SUM(F175:G175)</f>
        <v>935770</v>
      </c>
      <c r="F175" s="39">
        <f>F176+F181+F183+F185+F190+F195</f>
        <v>934360</v>
      </c>
      <c r="G175" s="39">
        <f>G190</f>
        <v>1410</v>
      </c>
      <c r="H175" s="126">
        <f>H176+H181+H183+H185+H190+H195</f>
        <v>1051214.28</v>
      </c>
      <c r="I175" s="40">
        <f t="shared" si="1"/>
        <v>112.34</v>
      </c>
    </row>
    <row r="176" spans="1:9" ht="21.75" customHeight="1">
      <c r="A176" s="49"/>
      <c r="B176" s="22" t="s">
        <v>144</v>
      </c>
      <c r="C176" s="36"/>
      <c r="D176" s="38" t="s">
        <v>145</v>
      </c>
      <c r="E176" s="47">
        <f t="shared" si="8"/>
        <v>43653</v>
      </c>
      <c r="F176" s="47">
        <f>SUM(F177:F180)</f>
        <v>43653</v>
      </c>
      <c r="G176" s="47" t="str">
        <f>IF((G177+G180)&gt;0,(G177+G180)," ")</f>
        <v> </v>
      </c>
      <c r="H176" s="139">
        <f>SUM(H177:H180)</f>
        <v>39941.22</v>
      </c>
      <c r="I176" s="94">
        <f t="shared" si="1"/>
        <v>91.5</v>
      </c>
    </row>
    <row r="177" spans="1:9" ht="23.25" customHeight="1">
      <c r="A177" s="51"/>
      <c r="B177" s="62"/>
      <c r="C177" s="35" t="s">
        <v>58</v>
      </c>
      <c r="D177" s="37" t="s">
        <v>59</v>
      </c>
      <c r="E177" s="46">
        <f t="shared" si="8"/>
        <v>40128</v>
      </c>
      <c r="F177" s="46">
        <v>40128</v>
      </c>
      <c r="G177" s="46"/>
      <c r="H177" s="52">
        <v>36091.9</v>
      </c>
      <c r="I177" s="43">
        <f t="shared" si="1"/>
        <v>89.94</v>
      </c>
    </row>
    <row r="178" spans="1:9" ht="23.25" customHeight="1">
      <c r="A178" s="51"/>
      <c r="B178" s="32"/>
      <c r="C178" s="35" t="s">
        <v>27</v>
      </c>
      <c r="D178" s="37" t="s">
        <v>28</v>
      </c>
      <c r="E178" s="46">
        <v>0</v>
      </c>
      <c r="F178" s="46">
        <v>0</v>
      </c>
      <c r="G178" s="46"/>
      <c r="H178" s="52">
        <v>40</v>
      </c>
      <c r="I178" s="43">
        <v>0</v>
      </c>
    </row>
    <row r="179" spans="1:9" ht="24" customHeight="1">
      <c r="A179" s="51"/>
      <c r="B179" s="32"/>
      <c r="C179" s="35" t="s">
        <v>40</v>
      </c>
      <c r="D179" s="37" t="s">
        <v>41</v>
      </c>
      <c r="E179" s="46">
        <f t="shared" si="8"/>
        <v>0</v>
      </c>
      <c r="F179" s="46">
        <v>0</v>
      </c>
      <c r="G179" s="84"/>
      <c r="H179" s="52">
        <v>120</v>
      </c>
      <c r="I179" s="43">
        <v>0</v>
      </c>
    </row>
    <row r="180" spans="1:9" ht="24" customHeight="1">
      <c r="A180" s="51"/>
      <c r="B180" s="61"/>
      <c r="C180" s="35" t="s">
        <v>29</v>
      </c>
      <c r="D180" s="37" t="s">
        <v>30</v>
      </c>
      <c r="E180" s="46">
        <f t="shared" si="8"/>
        <v>3525</v>
      </c>
      <c r="F180" s="46">
        <v>3525</v>
      </c>
      <c r="G180" s="46"/>
      <c r="H180" s="53">
        <v>3689.32</v>
      </c>
      <c r="I180" s="43">
        <f t="shared" si="1"/>
        <v>104.66</v>
      </c>
    </row>
    <row r="181" spans="1:9" ht="39.75" customHeight="1">
      <c r="A181" s="51"/>
      <c r="B181" s="49" t="s">
        <v>146</v>
      </c>
      <c r="C181" s="36"/>
      <c r="D181" s="38" t="s">
        <v>147</v>
      </c>
      <c r="E181" s="47">
        <f t="shared" si="8"/>
        <v>43773</v>
      </c>
      <c r="F181" s="47">
        <f>F182</f>
        <v>43773</v>
      </c>
      <c r="G181" s="47" t="s">
        <v>172</v>
      </c>
      <c r="H181" s="129">
        <f>SUM(H182:H182)</f>
        <v>43632.68</v>
      </c>
      <c r="I181" s="94">
        <f t="shared" si="1"/>
        <v>99.68</v>
      </c>
    </row>
    <row r="182" spans="1:9" ht="23.25" customHeight="1">
      <c r="A182" s="59"/>
      <c r="B182" s="36"/>
      <c r="C182" s="35" t="s">
        <v>29</v>
      </c>
      <c r="D182" s="37" t="s">
        <v>30</v>
      </c>
      <c r="E182" s="46">
        <f t="shared" si="8"/>
        <v>43773</v>
      </c>
      <c r="F182" s="46">
        <v>43773</v>
      </c>
      <c r="G182" s="46"/>
      <c r="H182" s="53">
        <v>43632.68</v>
      </c>
      <c r="I182" s="43">
        <f t="shared" si="1"/>
        <v>99.68</v>
      </c>
    </row>
    <row r="183" spans="1:9" ht="22.5" customHeight="1">
      <c r="A183" s="51"/>
      <c r="B183" s="36" t="s">
        <v>148</v>
      </c>
      <c r="C183" s="36"/>
      <c r="D183" s="38" t="s">
        <v>149</v>
      </c>
      <c r="E183" s="47">
        <f>SUM(F183:G183)</f>
        <v>32</v>
      </c>
      <c r="F183" s="47">
        <f>F184</f>
        <v>32</v>
      </c>
      <c r="G183" s="47" t="str">
        <f>IF(G184&gt;0,G184," ")</f>
        <v> </v>
      </c>
      <c r="H183" s="129">
        <f>SUM(H184)</f>
        <v>41</v>
      </c>
      <c r="I183" s="94">
        <f t="shared" si="1"/>
        <v>128.13</v>
      </c>
    </row>
    <row r="184" spans="1:9" ht="21" customHeight="1">
      <c r="A184" s="51"/>
      <c r="B184" s="35"/>
      <c r="C184" s="35" t="s">
        <v>29</v>
      </c>
      <c r="D184" s="37" t="s">
        <v>30</v>
      </c>
      <c r="E184" s="46">
        <f t="shared" si="8"/>
        <v>32</v>
      </c>
      <c r="F184" s="46">
        <v>32</v>
      </c>
      <c r="G184" s="46"/>
      <c r="H184" s="53">
        <v>41</v>
      </c>
      <c r="I184" s="43">
        <f t="shared" si="1"/>
        <v>128.13</v>
      </c>
    </row>
    <row r="185" spans="1:9" ht="22.5" customHeight="1">
      <c r="A185" s="51"/>
      <c r="B185" s="22" t="s">
        <v>150</v>
      </c>
      <c r="C185" s="36"/>
      <c r="D185" s="38" t="s">
        <v>151</v>
      </c>
      <c r="E185" s="47">
        <f t="shared" si="8"/>
        <v>708570</v>
      </c>
      <c r="F185" s="47">
        <f>SUM(F186:F189)</f>
        <v>708570</v>
      </c>
      <c r="G185" s="47">
        <v>0</v>
      </c>
      <c r="H185" s="129">
        <f>SUM(H186:H189)</f>
        <v>747090.0800000001</v>
      </c>
      <c r="I185" s="94">
        <f t="shared" si="1"/>
        <v>105.44</v>
      </c>
    </row>
    <row r="186" spans="1:9" ht="22.5" customHeight="1">
      <c r="A186" s="51"/>
      <c r="B186" s="62"/>
      <c r="C186" s="35" t="s">
        <v>106</v>
      </c>
      <c r="D186" s="37" t="s">
        <v>107</v>
      </c>
      <c r="E186" s="46">
        <f t="shared" si="8"/>
        <v>518674</v>
      </c>
      <c r="F186" s="46">
        <v>518674</v>
      </c>
      <c r="G186" s="46"/>
      <c r="H186" s="53">
        <v>556651.8</v>
      </c>
      <c r="I186" s="43">
        <f t="shared" si="1"/>
        <v>107.32</v>
      </c>
    </row>
    <row r="187" spans="1:9" ht="21" customHeight="1">
      <c r="A187" s="51"/>
      <c r="B187" s="32"/>
      <c r="C187" s="35" t="s">
        <v>27</v>
      </c>
      <c r="D187" s="37" t="s">
        <v>28</v>
      </c>
      <c r="E187" s="46">
        <v>0</v>
      </c>
      <c r="F187" s="46" t="s">
        <v>172</v>
      </c>
      <c r="G187" s="46">
        <v>0</v>
      </c>
      <c r="H187" s="128">
        <v>10.12</v>
      </c>
      <c r="I187" s="43">
        <v>0</v>
      </c>
    </row>
    <row r="188" spans="1:9" ht="21" customHeight="1">
      <c r="A188" s="51"/>
      <c r="B188" s="32"/>
      <c r="C188" s="35" t="s">
        <v>40</v>
      </c>
      <c r="D188" s="37" t="s">
        <v>41</v>
      </c>
      <c r="E188" s="46">
        <f t="shared" si="8"/>
        <v>0</v>
      </c>
      <c r="F188" s="46">
        <v>0</v>
      </c>
      <c r="G188" s="46"/>
      <c r="H188" s="52">
        <v>89.8</v>
      </c>
      <c r="I188" s="43">
        <v>0</v>
      </c>
    </row>
    <row r="189" spans="1:9" ht="21" customHeight="1">
      <c r="A189" s="51"/>
      <c r="B189" s="61"/>
      <c r="C189" s="35" t="s">
        <v>29</v>
      </c>
      <c r="D189" s="37" t="s">
        <v>30</v>
      </c>
      <c r="E189" s="46">
        <f t="shared" si="8"/>
        <v>189896</v>
      </c>
      <c r="F189" s="46">
        <v>189896</v>
      </c>
      <c r="G189" s="46"/>
      <c r="H189" s="52">
        <v>190338.36</v>
      </c>
      <c r="I189" s="43">
        <f t="shared" si="1"/>
        <v>100.23</v>
      </c>
    </row>
    <row r="190" spans="1:9" ht="25.5" customHeight="1">
      <c r="A190" s="51"/>
      <c r="B190" s="22" t="s">
        <v>152</v>
      </c>
      <c r="C190" s="36"/>
      <c r="D190" s="38" t="s">
        <v>153</v>
      </c>
      <c r="E190" s="47">
        <f t="shared" si="8"/>
        <v>84358</v>
      </c>
      <c r="F190" s="47">
        <f>SUM(F191:F194)</f>
        <v>82948</v>
      </c>
      <c r="G190" s="47">
        <f>SUM(G191:G194)</f>
        <v>1410</v>
      </c>
      <c r="H190" s="139">
        <f>SUM(H191:H194)</f>
        <v>113748.01</v>
      </c>
      <c r="I190" s="94">
        <f t="shared" si="1"/>
        <v>134.84</v>
      </c>
    </row>
    <row r="191" spans="1:9" ht="23.25" customHeight="1">
      <c r="A191" s="51"/>
      <c r="B191" s="62"/>
      <c r="C191" s="35" t="s">
        <v>58</v>
      </c>
      <c r="D191" s="37" t="s">
        <v>59</v>
      </c>
      <c r="E191" s="46">
        <f t="shared" si="8"/>
        <v>43700</v>
      </c>
      <c r="F191" s="46">
        <v>43700</v>
      </c>
      <c r="G191" s="46"/>
      <c r="H191" s="52">
        <v>74435</v>
      </c>
      <c r="I191" s="43">
        <f t="shared" si="1"/>
        <v>170.33</v>
      </c>
    </row>
    <row r="192" spans="1:9" ht="23.25" customHeight="1">
      <c r="A192" s="51"/>
      <c r="B192" s="32"/>
      <c r="C192" s="35" t="s">
        <v>106</v>
      </c>
      <c r="D192" s="37" t="s">
        <v>107</v>
      </c>
      <c r="E192" s="46">
        <f t="shared" si="8"/>
        <v>13000</v>
      </c>
      <c r="F192" s="46">
        <v>13000</v>
      </c>
      <c r="G192" s="46"/>
      <c r="H192" s="53">
        <v>11072.62</v>
      </c>
      <c r="I192" s="43">
        <f t="shared" si="1"/>
        <v>85.17</v>
      </c>
    </row>
    <row r="193" spans="1:9" ht="23.25" customHeight="1">
      <c r="A193" s="51"/>
      <c r="B193" s="32"/>
      <c r="C193" s="35" t="s">
        <v>27</v>
      </c>
      <c r="D193" s="37" t="s">
        <v>28</v>
      </c>
      <c r="E193" s="46">
        <f>G193</f>
        <v>1410</v>
      </c>
      <c r="F193" s="46"/>
      <c r="G193" s="46">
        <v>1410</v>
      </c>
      <c r="H193" s="128">
        <v>1410</v>
      </c>
      <c r="I193" s="43">
        <f t="shared" si="1"/>
        <v>100</v>
      </c>
    </row>
    <row r="194" spans="1:9" ht="21" customHeight="1">
      <c r="A194" s="51"/>
      <c r="B194" s="61"/>
      <c r="C194" s="35" t="s">
        <v>29</v>
      </c>
      <c r="D194" s="37" t="s">
        <v>30</v>
      </c>
      <c r="E194" s="46">
        <f t="shared" si="8"/>
        <v>26248</v>
      </c>
      <c r="F194" s="46">
        <v>26248</v>
      </c>
      <c r="G194" s="46"/>
      <c r="H194" s="52">
        <v>26830.39</v>
      </c>
      <c r="I194" s="43">
        <f t="shared" si="1"/>
        <v>102.22</v>
      </c>
    </row>
    <row r="195" spans="1:9" ht="25.5" customHeight="1">
      <c r="A195" s="51"/>
      <c r="B195" s="32" t="s">
        <v>174</v>
      </c>
      <c r="C195" s="35"/>
      <c r="D195" s="38" t="s">
        <v>175</v>
      </c>
      <c r="E195" s="47">
        <f t="shared" si="8"/>
        <v>55384</v>
      </c>
      <c r="F195" s="47">
        <f>SUM(F196:F198)</f>
        <v>55384</v>
      </c>
      <c r="G195" s="46" t="s">
        <v>172</v>
      </c>
      <c r="H195" s="129">
        <f>SUM(H196:H198)</f>
        <v>106761.29000000001</v>
      </c>
      <c r="I195" s="94">
        <f t="shared" si="1"/>
        <v>192.77</v>
      </c>
    </row>
    <row r="196" spans="1:9" ht="22.5" customHeight="1">
      <c r="A196" s="59"/>
      <c r="B196" s="49"/>
      <c r="C196" s="35" t="s">
        <v>58</v>
      </c>
      <c r="D196" s="58" t="s">
        <v>59</v>
      </c>
      <c r="E196" s="46">
        <f t="shared" si="8"/>
        <v>55000</v>
      </c>
      <c r="F196" s="46">
        <v>55000</v>
      </c>
      <c r="G196" s="46"/>
      <c r="H196" s="52">
        <v>99637.16</v>
      </c>
      <c r="I196" s="43">
        <f t="shared" si="1"/>
        <v>181.16</v>
      </c>
    </row>
    <row r="197" spans="1:9" ht="21.75" customHeight="1">
      <c r="A197" s="59"/>
      <c r="B197" s="51"/>
      <c r="C197" s="35" t="s">
        <v>40</v>
      </c>
      <c r="D197" s="58" t="s">
        <v>41</v>
      </c>
      <c r="E197" s="46">
        <v>0</v>
      </c>
      <c r="F197" s="46">
        <v>0</v>
      </c>
      <c r="G197" s="46"/>
      <c r="H197" s="52">
        <v>112.83</v>
      </c>
      <c r="I197" s="43">
        <v>0</v>
      </c>
    </row>
    <row r="198" spans="1:9" ht="24" customHeight="1">
      <c r="A198" s="19"/>
      <c r="B198" s="15"/>
      <c r="C198" s="35" t="s">
        <v>29</v>
      </c>
      <c r="D198" s="58" t="s">
        <v>30</v>
      </c>
      <c r="E198" s="46">
        <f t="shared" si="8"/>
        <v>384</v>
      </c>
      <c r="F198" s="46">
        <v>384</v>
      </c>
      <c r="G198" s="46"/>
      <c r="H198" s="52">
        <v>7011.3</v>
      </c>
      <c r="I198" s="43">
        <f t="shared" si="1"/>
        <v>1825.86</v>
      </c>
    </row>
    <row r="199" spans="1:9" ht="38.25" customHeight="1">
      <c r="A199" s="26" t="s">
        <v>154</v>
      </c>
      <c r="B199" s="26"/>
      <c r="C199" s="26"/>
      <c r="D199" s="48" t="s">
        <v>155</v>
      </c>
      <c r="E199" s="39">
        <f>SUM(F199:G199)</f>
        <v>400500</v>
      </c>
      <c r="F199" s="39">
        <f>F200</f>
        <v>400500</v>
      </c>
      <c r="G199" s="39"/>
      <c r="H199" s="126">
        <f>SUM(H200)</f>
        <v>203084.85</v>
      </c>
      <c r="I199" s="40">
        <f t="shared" si="1"/>
        <v>50.71</v>
      </c>
    </row>
    <row r="200" spans="1:9" ht="43.5" customHeight="1">
      <c r="A200" s="55"/>
      <c r="B200" s="30" t="s">
        <v>167</v>
      </c>
      <c r="C200" s="30"/>
      <c r="D200" s="68" t="s">
        <v>168</v>
      </c>
      <c r="E200" s="41">
        <f>F200</f>
        <v>400500</v>
      </c>
      <c r="F200" s="41">
        <f>F201+F202</f>
        <v>400500</v>
      </c>
      <c r="G200" s="41"/>
      <c r="H200" s="153">
        <f>SUM(H201:H202)</f>
        <v>203084.85</v>
      </c>
      <c r="I200" s="94">
        <f t="shared" si="1"/>
        <v>50.71</v>
      </c>
    </row>
    <row r="201" spans="1:9" ht="41.25" customHeight="1">
      <c r="A201" s="56"/>
      <c r="B201" s="55"/>
      <c r="C201" s="31" t="s">
        <v>75</v>
      </c>
      <c r="D201" s="58" t="s">
        <v>76</v>
      </c>
      <c r="E201" s="42">
        <f>F201</f>
        <v>500</v>
      </c>
      <c r="F201" s="42">
        <v>500</v>
      </c>
      <c r="G201" s="41"/>
      <c r="H201" s="148">
        <v>335.9</v>
      </c>
      <c r="I201" s="43">
        <f t="shared" si="1"/>
        <v>67.18</v>
      </c>
    </row>
    <row r="202" spans="1:9" ht="27" customHeight="1">
      <c r="A202" s="154"/>
      <c r="B202" s="109"/>
      <c r="C202" s="31" t="s">
        <v>58</v>
      </c>
      <c r="D202" s="58" t="s">
        <v>59</v>
      </c>
      <c r="E202" s="42">
        <f>F202</f>
        <v>400000</v>
      </c>
      <c r="F202" s="42">
        <v>400000</v>
      </c>
      <c r="G202" s="41"/>
      <c r="H202" s="155">
        <v>202748.95</v>
      </c>
      <c r="I202" s="43">
        <f t="shared" si="1"/>
        <v>50.69</v>
      </c>
    </row>
    <row r="203" spans="1:9" ht="41.25" customHeight="1">
      <c r="A203" s="54" t="s">
        <v>156</v>
      </c>
      <c r="B203" s="26"/>
      <c r="C203" s="26"/>
      <c r="D203" s="76" t="s">
        <v>157</v>
      </c>
      <c r="E203" s="39">
        <f>SUM(F203:G203)</f>
        <v>44389</v>
      </c>
      <c r="F203" s="39">
        <f>F204</f>
        <v>44389</v>
      </c>
      <c r="G203" s="39"/>
      <c r="H203" s="50">
        <f>H204</f>
        <v>40658.14</v>
      </c>
      <c r="I203" s="40">
        <f t="shared" si="1"/>
        <v>91.6</v>
      </c>
    </row>
    <row r="204" spans="1:9" ht="18.75" customHeight="1">
      <c r="A204" s="55"/>
      <c r="B204" s="71" t="s">
        <v>158</v>
      </c>
      <c r="C204" s="30"/>
      <c r="D204" s="68" t="s">
        <v>139</v>
      </c>
      <c r="E204" s="69">
        <f>F204</f>
        <v>44389</v>
      </c>
      <c r="F204" s="69">
        <f>SUM(F205:F206)</f>
        <v>44389</v>
      </c>
      <c r="G204" s="69"/>
      <c r="H204" s="98">
        <f>SUM(H205:H206)</f>
        <v>40658.14</v>
      </c>
      <c r="I204" s="94">
        <f t="shared" si="1"/>
        <v>91.6</v>
      </c>
    </row>
    <row r="205" spans="1:9" ht="56.25" customHeight="1">
      <c r="A205" s="59"/>
      <c r="B205" s="49"/>
      <c r="C205" s="93" t="s">
        <v>21</v>
      </c>
      <c r="D205" s="70" t="s">
        <v>22</v>
      </c>
      <c r="E205" s="46">
        <f>SUM(F205)</f>
        <v>12000</v>
      </c>
      <c r="F205" s="46">
        <v>12000</v>
      </c>
      <c r="G205" s="46"/>
      <c r="H205" s="52">
        <v>11851.34</v>
      </c>
      <c r="I205" s="99">
        <f t="shared" si="1"/>
        <v>98.76</v>
      </c>
    </row>
    <row r="206" spans="1:9" ht="57.75" customHeight="1">
      <c r="A206" s="92"/>
      <c r="B206" s="33"/>
      <c r="C206" s="93" t="s">
        <v>198</v>
      </c>
      <c r="D206" s="70" t="s">
        <v>199</v>
      </c>
      <c r="E206" s="46">
        <f>F206</f>
        <v>32389</v>
      </c>
      <c r="F206" s="46">
        <v>32389</v>
      </c>
      <c r="G206" s="46"/>
      <c r="H206" s="52">
        <v>28806.8</v>
      </c>
      <c r="I206" s="99">
        <f t="shared" si="1"/>
        <v>88.94</v>
      </c>
    </row>
    <row r="207" spans="1:9" ht="30" customHeight="1">
      <c r="A207" s="160"/>
      <c r="B207" s="31"/>
      <c r="C207" s="149"/>
      <c r="D207" s="67" t="s">
        <v>159</v>
      </c>
      <c r="E207" s="39">
        <f>SUM(F207:G207)</f>
        <v>69318353</v>
      </c>
      <c r="F207" s="39">
        <f>F15+F20+F27+F33+F42+F57+F73+F86+F97+F109+F130+F135+F160+F175+F199+F203+F23</f>
        <v>67627943</v>
      </c>
      <c r="G207" s="39">
        <f>G27+G33+G109+G135+G160+G73+G175</f>
        <v>1690410</v>
      </c>
      <c r="H207" s="50">
        <f>H15+H20+H27+H33+H42+H57+H73+H86+H97+H109+H130+H135+H160+H175+H199+H203+H23</f>
        <v>69662814.07</v>
      </c>
      <c r="I207" s="40">
        <f t="shared" si="1"/>
        <v>100.5</v>
      </c>
    </row>
    <row r="208" spans="1:9" ht="75.75" customHeight="1">
      <c r="A208" s="150"/>
      <c r="B208" s="151"/>
      <c r="C208" s="31" t="s">
        <v>169</v>
      </c>
      <c r="D208" s="70" t="s">
        <v>181</v>
      </c>
      <c r="E208" s="42">
        <f>SUM(F208:G208)</f>
        <v>955573</v>
      </c>
      <c r="F208" s="46">
        <f>IF((SUMIF($C$15:$C$207,2007,$F$15:$F$207))&gt;0,(SUMIF($C$15:$C$207,2007,$F$15:$F$207))," ")</f>
        <v>955573</v>
      </c>
      <c r="G208" s="41"/>
      <c r="H208" s="111">
        <v>882919.55</v>
      </c>
      <c r="I208" s="43">
        <f t="shared" si="1"/>
        <v>92.4</v>
      </c>
    </row>
    <row r="209" spans="1:9" ht="79.5" customHeight="1">
      <c r="A209" s="16"/>
      <c r="B209" s="14"/>
      <c r="C209" s="35" t="s">
        <v>140</v>
      </c>
      <c r="D209" s="70" t="s">
        <v>181</v>
      </c>
      <c r="E209" s="46">
        <f>SUM(F209:G209)</f>
        <v>131040</v>
      </c>
      <c r="F209" s="46">
        <f>IF((SUMIF($C$15:$C$207,2008,$F$15:$F$207))&gt;0,(SUMIF($C$15:$C$207,2008,$F$15:$F$207))," ")</f>
        <v>131040</v>
      </c>
      <c r="G209" s="46" t="str">
        <f>IF((SUMIF($C$15:$C$207,2008,$G$15:$G$207))&gt;0,(SUMIF($C$15:$C$207,2008,$G$15:$G$207))," ")</f>
        <v> </v>
      </c>
      <c r="H209" s="52">
        <f>H61</f>
        <v>128154.24</v>
      </c>
      <c r="I209" s="43">
        <f t="shared" si="1"/>
        <v>97.8</v>
      </c>
    </row>
    <row r="210" spans="1:9" ht="81.75" customHeight="1">
      <c r="A210" s="16"/>
      <c r="B210" s="14"/>
      <c r="C210" s="35" t="s">
        <v>141</v>
      </c>
      <c r="D210" s="70" t="s">
        <v>181</v>
      </c>
      <c r="E210" s="46">
        <f t="shared" si="8"/>
        <v>72186</v>
      </c>
      <c r="F210" s="46">
        <f>IF((SUMIF($C$15:$C$207,2009,$F$15:$F$207))&gt;0,(SUMIF($C$15:$C$207,2009,$F$15:$F$207))," ")</f>
        <v>72186</v>
      </c>
      <c r="G210" s="46" t="str">
        <f>IF((SUMIF($C$15:$C$207,2009,$G$15:$G$207))&gt;0,(SUMIF($C$15:$C$207,2009,$G$15:$G$207))," ")</f>
        <v> </v>
      </c>
      <c r="H210" s="128">
        <v>61042.84</v>
      </c>
      <c r="I210" s="43">
        <f t="shared" si="1"/>
        <v>84.56</v>
      </c>
    </row>
    <row r="211" spans="1:9" ht="60" customHeight="1">
      <c r="A211" s="16"/>
      <c r="B211" s="14"/>
      <c r="C211" s="35" t="s">
        <v>11</v>
      </c>
      <c r="D211" s="70" t="s">
        <v>12</v>
      </c>
      <c r="E211" s="46">
        <f t="shared" si="8"/>
        <v>7645008</v>
      </c>
      <c r="F211" s="46">
        <f>IF((SUMIF($C$15:$C$207,2110,$F$15:$F$207))&gt;0,(SUMIF($C$15:$C$207,2110,$F$15:$F$207))," ")</f>
        <v>7645008</v>
      </c>
      <c r="G211" s="46" t="str">
        <f>IF((SUMIF($C$15:$C$207,2110,$G$15:$G$207))&gt;0,(SUMIF($C$15:$C$207,2110,$G$15:$G$207))," ")</f>
        <v> </v>
      </c>
      <c r="H211" s="52">
        <v>7586286.49</v>
      </c>
      <c r="I211" s="43">
        <f t="shared" si="1"/>
        <v>99.23</v>
      </c>
    </row>
    <row r="212" spans="1:9" ht="57" customHeight="1">
      <c r="A212" s="16"/>
      <c r="B212" s="14"/>
      <c r="C212" s="35" t="s">
        <v>62</v>
      </c>
      <c r="D212" s="70" t="s">
        <v>63</v>
      </c>
      <c r="E212" s="46">
        <f t="shared" si="8"/>
        <v>27664</v>
      </c>
      <c r="F212" s="46">
        <f>IF((SUMIF($C$15:$C$207,2120,$F$15:$F$207))&gt;0,(SUMIF($C$15:$C$207,2120,$F$15:$F$207))," ")</f>
        <v>27664</v>
      </c>
      <c r="G212" s="46" t="str">
        <f>IF((SUMIF($C$15:$C$207,2120,$G$15:$G$207))&gt;0,(SUMIF($C$15:$C$207,2120,$G$15:$G$207))," ")</f>
        <v> </v>
      </c>
      <c r="H212" s="53">
        <v>27663.91</v>
      </c>
      <c r="I212" s="43">
        <v>99.99</v>
      </c>
    </row>
    <row r="213" spans="1:9" ht="37.5" customHeight="1">
      <c r="A213" s="16"/>
      <c r="B213" s="14"/>
      <c r="C213" s="35" t="s">
        <v>120</v>
      </c>
      <c r="D213" s="70" t="s">
        <v>121</v>
      </c>
      <c r="E213" s="46">
        <f t="shared" si="8"/>
        <v>425968</v>
      </c>
      <c r="F213" s="46">
        <f>IF((SUMIF($C$15:$C$207,2130,$F$15:$F$207))&gt;0,(SUMIF($C$15:$C$207,2130,$F$15:$F$207))," ")</f>
        <v>425968</v>
      </c>
      <c r="G213" s="46" t="str">
        <f>IF((SUMIF($C$15:$C$207,2130,$G$15:$G$207))&gt;0,(SUMIF($C$15:$C$207,2130,$G$15:$G$207))," ")</f>
        <v> </v>
      </c>
      <c r="H213" s="52">
        <v>425968.36</v>
      </c>
      <c r="I213" s="43">
        <f t="shared" si="1"/>
        <v>100</v>
      </c>
    </row>
    <row r="214" spans="1:9" ht="55.5" customHeight="1">
      <c r="A214" s="16"/>
      <c r="B214" s="14"/>
      <c r="C214" s="35" t="s">
        <v>101</v>
      </c>
      <c r="D214" s="70" t="s">
        <v>102</v>
      </c>
      <c r="E214" s="46">
        <f t="shared" si="8"/>
        <v>71136</v>
      </c>
      <c r="F214" s="46">
        <f>IF((SUMIF($C$15:$C$207,2310,$F$15:$F$207))&gt;0,(SUMIF($C$15:$C$207,2310,$F$15:$F$207))," ")</f>
        <v>71136</v>
      </c>
      <c r="G214" s="46" t="str">
        <f>IF((SUMIF($C$15:$C$207,2310,$G$15:$G$207))&gt;0,(SUMIF($C$15:$C$207,2310,$G$15:$G$207))," ")</f>
        <v> </v>
      </c>
      <c r="H214" s="53">
        <f>H120</f>
        <v>71136</v>
      </c>
      <c r="I214" s="43">
        <f t="shared" si="1"/>
        <v>100</v>
      </c>
    </row>
    <row r="215" spans="1:9" ht="55.5" customHeight="1">
      <c r="A215" s="16"/>
      <c r="B215" s="14"/>
      <c r="C215" s="35" t="s">
        <v>116</v>
      </c>
      <c r="D215" s="70" t="s">
        <v>117</v>
      </c>
      <c r="E215" s="46">
        <f t="shared" si="8"/>
        <v>1515172</v>
      </c>
      <c r="F215" s="46">
        <f>IF((SUMIF($C$15:$C$207,2320,$F$15:$F$207))&gt;0,(SUMIF($C$15:$C$207,2320,$F$15:$F$207))," ")</f>
        <v>1515172</v>
      </c>
      <c r="G215" s="46" t="str">
        <f>IF((SUMIF($C$15:$C$207,2320,$G$15:$G$207))&gt;0,(SUMIF($C$15:$C$207,2320,$G$15:$G$207))," ")</f>
        <v> </v>
      </c>
      <c r="H215" s="52">
        <v>1446735.57</v>
      </c>
      <c r="I215" s="43">
        <f t="shared" si="1"/>
        <v>95.48</v>
      </c>
    </row>
    <row r="216" spans="1:9" ht="60.75" customHeight="1">
      <c r="A216" s="16"/>
      <c r="B216" s="14"/>
      <c r="C216" s="35" t="s">
        <v>221</v>
      </c>
      <c r="D216" s="70" t="s">
        <v>223</v>
      </c>
      <c r="E216" s="46">
        <f>F216</f>
        <v>15617</v>
      </c>
      <c r="F216" s="46">
        <v>15617</v>
      </c>
      <c r="G216" s="46"/>
      <c r="H216" s="52">
        <v>15616.86</v>
      </c>
      <c r="I216" s="43">
        <v>99.99</v>
      </c>
    </row>
    <row r="217" spans="1:9" ht="63.75" customHeight="1">
      <c r="A217" s="16"/>
      <c r="B217" s="14"/>
      <c r="C217" s="35" t="s">
        <v>192</v>
      </c>
      <c r="D217" s="70" t="s">
        <v>194</v>
      </c>
      <c r="E217" s="46">
        <f>F217</f>
        <v>77700</v>
      </c>
      <c r="F217" s="46">
        <v>77700</v>
      </c>
      <c r="G217" s="46" t="s">
        <v>172</v>
      </c>
      <c r="H217" s="53">
        <v>77700</v>
      </c>
      <c r="I217" s="43">
        <f t="shared" si="1"/>
        <v>100</v>
      </c>
    </row>
    <row r="218" spans="1:9" ht="25.5" customHeight="1">
      <c r="A218" s="16"/>
      <c r="B218" s="14"/>
      <c r="C218" s="35" t="s">
        <v>228</v>
      </c>
      <c r="D218" s="70" t="s">
        <v>229</v>
      </c>
      <c r="E218" s="46">
        <f>F218</f>
        <v>13291</v>
      </c>
      <c r="F218" s="46">
        <v>13291</v>
      </c>
      <c r="G218" s="46"/>
      <c r="H218" s="128">
        <v>13291</v>
      </c>
      <c r="I218" s="43">
        <f t="shared" si="1"/>
        <v>100</v>
      </c>
    </row>
    <row r="219" spans="1:9" ht="21.75" customHeight="1">
      <c r="A219" s="16"/>
      <c r="B219" s="14"/>
      <c r="C219" s="35" t="s">
        <v>87</v>
      </c>
      <c r="D219" s="70" t="s">
        <v>88</v>
      </c>
      <c r="E219" s="46">
        <f t="shared" si="8"/>
        <v>40643817</v>
      </c>
      <c r="F219" s="46">
        <f>IF((SUMIF($C$15:$C$207,2920,$F$15:$F$207))&gt;0,(SUMIF($C$15:$C$207,2920,$F$15:$F$207))," ")</f>
        <v>40643817</v>
      </c>
      <c r="G219" s="46" t="str">
        <f>IF((SUMIF($C$15:$C$207,2920,$G$15:$G$207))&gt;0,(SUMIF($C$15:$C$207,2920,$G$15:$G$207))," ")</f>
        <v> </v>
      </c>
      <c r="H219" s="128">
        <f>H98+H102+H107</f>
        <v>40643817</v>
      </c>
      <c r="I219" s="43">
        <f t="shared" si="1"/>
        <v>100</v>
      </c>
    </row>
    <row r="220" spans="1:9" ht="78.75" customHeight="1">
      <c r="A220" s="16"/>
      <c r="B220" s="14"/>
      <c r="C220" s="35" t="s">
        <v>215</v>
      </c>
      <c r="D220" s="72" t="s">
        <v>216</v>
      </c>
      <c r="E220" s="46">
        <f>G220</f>
        <v>140000</v>
      </c>
      <c r="F220" s="46"/>
      <c r="G220" s="46">
        <v>140000</v>
      </c>
      <c r="H220" s="52">
        <v>140000</v>
      </c>
      <c r="I220" s="43">
        <f t="shared" si="1"/>
        <v>100</v>
      </c>
    </row>
    <row r="221" spans="1:9" ht="76.5" customHeight="1">
      <c r="A221" s="16"/>
      <c r="B221" s="14"/>
      <c r="C221" s="35" t="s">
        <v>193</v>
      </c>
      <c r="D221" s="72" t="s">
        <v>200</v>
      </c>
      <c r="E221" s="46">
        <f>G221</f>
        <v>340000</v>
      </c>
      <c r="F221" s="46"/>
      <c r="G221" s="46">
        <v>340000</v>
      </c>
      <c r="H221" s="52">
        <v>334818.4</v>
      </c>
      <c r="I221" s="43">
        <f t="shared" si="1"/>
        <v>98.48</v>
      </c>
    </row>
    <row r="222" spans="1:9" ht="20.25" customHeight="1">
      <c r="A222" s="16"/>
      <c r="B222" s="14"/>
      <c r="C222" s="35"/>
      <c r="D222" s="37" t="s">
        <v>160</v>
      </c>
      <c r="E222" s="46">
        <f>SUM(F222:G222)</f>
        <v>697494</v>
      </c>
      <c r="F222" s="46">
        <v>697494</v>
      </c>
      <c r="G222" s="46"/>
      <c r="H222" s="52">
        <v>693739.95</v>
      </c>
      <c r="I222" s="43">
        <f t="shared" si="1"/>
        <v>99.46</v>
      </c>
    </row>
    <row r="223" spans="1:9" ht="21.75" customHeight="1">
      <c r="A223" s="19"/>
      <c r="B223" s="17"/>
      <c r="C223" s="35"/>
      <c r="D223" s="37" t="s">
        <v>161</v>
      </c>
      <c r="E223" s="46">
        <f>SUM(F223:G223)</f>
        <v>16546687</v>
      </c>
      <c r="F223" s="46">
        <v>15336277</v>
      </c>
      <c r="G223" s="46">
        <f>SUMIF($C$15:$C$207,2360,$G$15:$G$207)+SUMIF($C$15:$C$207,870,$G$15:$G$207)+SUMIF($C$15:$C$207,970,$G$15:$G$207)+SUMIF($C$15:$C$207,750,$G$15:$G$207)+SUMIF($C$15:$C$207,470,$G$15:$G$207)+SUMIF($C$15:$C$207,470,$G$15:$G$207)+SUMIF($C$15:$C$207,770,$G$15:$G$207)+SUMIF($C$15:$C$207,920,$G$15:$G$207)+SUMIF($C$15:$C$207,690,$G$15:$G$207)+SUMIF($C$15:$C$207,2380,$G$15:$G$207)+SUMIF($C$15:$C$207,420,$G$15:$G$207)+SUMIF($C$15:$C$207,490,$G$15:$G$207)+SUMIF($C$15:$C$207,580,$G$15:$G$207)+SUMIF($C$15:$C$207,10,$G$15:$G$207)+SUMIF($C$15:$C$207,20,$G$15:$G$207)</f>
        <v>1210410</v>
      </c>
      <c r="H223" s="73">
        <v>17113923.9</v>
      </c>
      <c r="I223" s="43">
        <f t="shared" si="1"/>
        <v>103.43</v>
      </c>
    </row>
    <row r="224" spans="1:9" ht="15.75">
      <c r="A224" s="18"/>
      <c r="B224" s="18"/>
      <c r="C224" s="18"/>
      <c r="D224" s="20"/>
      <c r="E224" s="21"/>
      <c r="F224" s="21"/>
      <c r="G224" s="21"/>
      <c r="H224" s="21"/>
      <c r="I224" s="21"/>
    </row>
    <row r="225" spans="1:9" ht="12.75">
      <c r="A225" s="2"/>
      <c r="B225" s="2"/>
      <c r="C225" s="2"/>
      <c r="D225" s="3"/>
      <c r="E225" s="4"/>
      <c r="F225" s="4"/>
      <c r="G225" s="4"/>
      <c r="H225" s="4"/>
      <c r="I225" s="4"/>
    </row>
    <row r="226" spans="1:9" ht="12.75">
      <c r="A226" s="2"/>
      <c r="B226" s="2"/>
      <c r="C226" s="2"/>
      <c r="D226" s="3"/>
      <c r="E226" s="4"/>
      <c r="F226" s="4"/>
      <c r="G226" s="4"/>
      <c r="H226" s="4"/>
      <c r="I226" s="4"/>
    </row>
    <row r="227" spans="1:9" ht="15.75">
      <c r="A227" s="2"/>
      <c r="B227" s="2"/>
      <c r="C227" s="2"/>
      <c r="D227" s="5"/>
      <c r="E227" s="6" t="s">
        <v>172</v>
      </c>
      <c r="F227" s="6"/>
      <c r="G227" s="4"/>
      <c r="H227" s="157" t="s">
        <v>172</v>
      </c>
      <c r="I227" s="4"/>
    </row>
    <row r="228" spans="1:9" ht="15">
      <c r="A228" s="2"/>
      <c r="B228" s="2"/>
      <c r="C228" s="2"/>
      <c r="D228" s="5" t="s">
        <v>172</v>
      </c>
      <c r="E228" s="6" t="s">
        <v>172</v>
      </c>
      <c r="F228" s="6"/>
      <c r="G228" s="4"/>
      <c r="H228" s="4"/>
      <c r="I228" s="4"/>
    </row>
    <row r="229" spans="1:9" ht="15">
      <c r="A229" s="2"/>
      <c r="B229" s="2"/>
      <c r="C229" s="2"/>
      <c r="D229" s="5"/>
      <c r="E229" s="6" t="s">
        <v>162</v>
      </c>
      <c r="F229" s="6"/>
      <c r="G229" s="4"/>
      <c r="H229" s="107" t="s">
        <v>172</v>
      </c>
      <c r="I229" s="4"/>
    </row>
    <row r="230" spans="1:9" ht="15">
      <c r="A230" s="2"/>
      <c r="B230" s="2"/>
      <c r="C230" s="2"/>
      <c r="D230" s="5" t="s">
        <v>172</v>
      </c>
      <c r="E230" s="6" t="s">
        <v>172</v>
      </c>
      <c r="F230" s="6"/>
      <c r="G230" s="4"/>
      <c r="H230" s="4"/>
      <c r="I230" s="4"/>
    </row>
    <row r="231" spans="1:9" ht="15">
      <c r="A231" s="2"/>
      <c r="B231" s="2"/>
      <c r="C231" s="2"/>
      <c r="D231" s="5"/>
      <c r="E231" s="6" t="s">
        <v>172</v>
      </c>
      <c r="F231" s="6"/>
      <c r="G231" s="4"/>
      <c r="H231" s="108" t="s">
        <v>172</v>
      </c>
      <c r="I231" s="4"/>
    </row>
    <row r="232" spans="1:9" ht="12.75">
      <c r="A232" s="2"/>
      <c r="B232" s="2"/>
      <c r="C232" s="2"/>
      <c r="D232" s="3"/>
      <c r="E232" s="4"/>
      <c r="F232" s="4"/>
      <c r="G232" s="4"/>
      <c r="H232" s="4"/>
      <c r="I232" s="4"/>
    </row>
    <row r="233" spans="1:9" ht="12.75">
      <c r="A233" s="2"/>
      <c r="B233" s="2"/>
      <c r="C233" s="2"/>
      <c r="D233" s="3"/>
      <c r="E233" s="4"/>
      <c r="F233" s="4"/>
      <c r="G233" s="4"/>
      <c r="H233" s="4"/>
      <c r="I233" s="4"/>
    </row>
    <row r="234" spans="1:9" ht="12.75">
      <c r="A234" s="2"/>
      <c r="B234" s="2"/>
      <c r="C234" s="2"/>
      <c r="D234" s="3"/>
      <c r="E234" s="4"/>
      <c r="F234" s="4"/>
      <c r="G234" s="4"/>
      <c r="H234" s="4"/>
      <c r="I234" s="4"/>
    </row>
    <row r="235" spans="1:9" ht="12.75">
      <c r="A235" s="2"/>
      <c r="B235" s="2"/>
      <c r="C235" s="2"/>
      <c r="D235" s="3"/>
      <c r="E235" s="4"/>
      <c r="F235" s="4"/>
      <c r="G235" s="4"/>
      <c r="H235" s="4"/>
      <c r="I235" s="4"/>
    </row>
  </sheetData>
  <sheetProtection/>
  <mergeCells count="17">
    <mergeCell ref="B11:B13"/>
    <mergeCell ref="C11:C13"/>
    <mergeCell ref="D11:D13"/>
    <mergeCell ref="A8:I8"/>
    <mergeCell ref="E11:G11"/>
    <mergeCell ref="E12:E13"/>
    <mergeCell ref="F12:G12"/>
    <mergeCell ref="A11:A13"/>
    <mergeCell ref="A7:I7"/>
    <mergeCell ref="A6:I6"/>
    <mergeCell ref="A10:G10"/>
    <mergeCell ref="A1:E5"/>
    <mergeCell ref="F1:G1"/>
    <mergeCell ref="F2:G2"/>
    <mergeCell ref="F3:G3"/>
    <mergeCell ref="F4:G4"/>
    <mergeCell ref="F5:G5"/>
  </mergeCells>
  <printOptions/>
  <pageMargins left="0.4724409448818898" right="0.3937007874015748" top="0.5905511811023623" bottom="0.5905511811023623" header="0.5118110236220472" footer="0.31496062992125984"/>
  <pageSetup firstPageNumber="80" useFirstPageNumber="1" horizontalDpi="600" verticalDpi="600" orientation="portrait" paperSize="9" scale="51" r:id="rId3"/>
  <headerFooter alignWithMargins="0">
    <oddFooter>&amp;C  &amp;P</oddFooter>
  </headerFooter>
  <rowBreaks count="6" manualBreakCount="6">
    <brk id="44" max="8" man="1"/>
    <brk id="80" max="8" man="1"/>
    <brk id="128" max="8" man="1"/>
    <brk id="164" max="8" man="1"/>
    <brk id="207" max="8" man="1"/>
    <brk id="23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340/2012</dc:title>
  <dc:subject>wykonanie budżetu za I półr.2012 - załacznik nr 1 - dochody</dc:subject>
  <dc:creator>Genowefa Gniadek</dc:creator>
  <cp:keywords/>
  <dc:description/>
  <cp:lastModifiedBy>Genowefa Gniadek</cp:lastModifiedBy>
  <cp:lastPrinted>2014-03-27T12:22:19Z</cp:lastPrinted>
  <dcterms:created xsi:type="dcterms:W3CDTF">2010-03-24T12:38:57Z</dcterms:created>
  <dcterms:modified xsi:type="dcterms:W3CDTF">2014-04-01T06:20:14Z</dcterms:modified>
  <cp:category/>
  <cp:version/>
  <cp:contentType/>
  <cp:contentStatus/>
</cp:coreProperties>
</file>