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35" windowHeight="10920" activeTab="0"/>
  </bookViews>
  <sheets>
    <sheet name="Zał Nr 2" sheetId="1" r:id="rId1"/>
  </sheets>
  <definedNames>
    <definedName name="_xlnm.Print_Area" localSheetId="0">'Zał Nr 2'!$A$1:$O$310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C195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<sst xmlns="http://schemas.openxmlformats.org/spreadsheetml/2006/main" count="640" uniqueCount="214">
  <si>
    <t xml:space="preserve"> </t>
  </si>
  <si>
    <t>WYKONANIE WYDATKÓW BUDŻETU POWIATU WĄGROWIECKIEGO</t>
  </si>
  <si>
    <t xml:space="preserve">                  W PODZIALE NA DZIAŁY I ROZDZIAŁY KLASYFIKACJI Z WYODRĘBNIENIEM WYNAGRODZEŃ I SKŁADEK OD NICH NALICZANYCH, DOTACJI NA ZADANIA BIEŻĄCE,</t>
  </si>
  <si>
    <t>Dział</t>
  </si>
  <si>
    <t>Rozdział</t>
  </si>
  <si>
    <t>Nazwa</t>
  </si>
  <si>
    <t>z tego:</t>
  </si>
  <si>
    <t>wydatki</t>
  </si>
  <si>
    <t>bieżące</t>
  </si>
  <si>
    <t xml:space="preserve">wydatki </t>
  </si>
  <si>
    <t>w tym na:</t>
  </si>
  <si>
    <t>dotacje na</t>
  </si>
  <si>
    <t>obsługa</t>
  </si>
  <si>
    <t>majątkowe</t>
  </si>
  <si>
    <t>inwestycje i</t>
  </si>
  <si>
    <t>a)</t>
  </si>
  <si>
    <t>jednostek</t>
  </si>
  <si>
    <t>wynagrodzenia i</t>
  </si>
  <si>
    <t xml:space="preserve">wydatki związane </t>
  </si>
  <si>
    <t>zadania bieżące</t>
  </si>
  <si>
    <t>długu</t>
  </si>
  <si>
    <t>zakupy</t>
  </si>
  <si>
    <t>b)</t>
  </si>
  <si>
    <t>budżetowych</t>
  </si>
  <si>
    <t>składki od nich</t>
  </si>
  <si>
    <t>z realizacją ich</t>
  </si>
  <si>
    <t>fizycznych</t>
  </si>
  <si>
    <t>inwestycyjne</t>
  </si>
  <si>
    <t>c)</t>
  </si>
  <si>
    <t>naliczane</t>
  </si>
  <si>
    <t>statutowych</t>
  </si>
  <si>
    <t>zadań</t>
  </si>
  <si>
    <t>1</t>
  </si>
  <si>
    <t>2</t>
  </si>
  <si>
    <t>3</t>
  </si>
  <si>
    <t>010</t>
  </si>
  <si>
    <t>Rolnictwo i łowiectwo</t>
  </si>
  <si>
    <t>a</t>
  </si>
  <si>
    <t>b</t>
  </si>
  <si>
    <t>c</t>
  </si>
  <si>
    <t>020</t>
  </si>
  <si>
    <t>Leśnictwo</t>
  </si>
  <si>
    <t>02001</t>
  </si>
  <si>
    <t>Gospodarka leśna</t>
  </si>
  <si>
    <t>02002</t>
  </si>
  <si>
    <t>Nadzór nad gospodarką leśną</t>
  </si>
  <si>
    <t>60014</t>
  </si>
  <si>
    <t>Drogi publiczne powiatowe</t>
  </si>
  <si>
    <t>Turystyka</t>
  </si>
  <si>
    <t>63003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</si>
  <si>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</si>
  <si>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</si>
  <si>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</si>
  <si>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</si>
  <si>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</si>
  <si>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</si>
  <si>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</si>
  <si>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Ośrodki dokumentacji geodezyjnej i kartograficznej</t>
  </si>
  <si>
    <t>71012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</si>
  <si>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</si>
  <si>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</si>
  <si>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</si>
  <si>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</si>
  <si>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</si>
  <si>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</si>
  <si>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</si>
  <si>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</si>
  <si>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</si>
  <si>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</si>
  <si>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</si>
  <si>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</si>
  <si>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</si>
  <si>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</si>
  <si>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</si>
  <si>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</si>
  <si>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</si>
  <si>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</si>
  <si>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</si>
  <si>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</si>
  <si>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</si>
  <si>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</si>
  <si>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</si>
  <si>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</si>
  <si>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Obsługa długu publicznego</t>
  </si>
  <si>
    <t>Obsługa papierów wartościowych, kredytów i pożyczek jednostek samorządu terytorialnego</t>
  </si>
  <si>
    <t>75702</t>
  </si>
  <si>
    <t>Różne rozliczenia</t>
  </si>
  <si>
    <t>75818</t>
  </si>
  <si>
    <t>Rezerwy ogólne i celowe</t>
  </si>
  <si>
    <t>Rezerwa ogólna</t>
  </si>
  <si>
    <t>Rezerwy celowe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</si>
  <si>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</si>
  <si>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</si>
  <si>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</si>
  <si>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</si>
  <si>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</si>
  <si>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</si>
  <si>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</si>
  <si>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</si>
  <si>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</si>
  <si>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</si>
  <si>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</si>
  <si>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</si>
  <si>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</si>
  <si>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</si>
  <si>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80144</t>
  </si>
  <si>
    <t>Inne formy kształcenia osobno niewymienione</t>
  </si>
  <si>
    <t>80146</t>
  </si>
  <si>
    <t>Dokształcanie i doskonalenie nauczycieli</t>
  </si>
  <si>
    <t>80148</t>
  </si>
  <si>
    <t>80195</t>
  </si>
  <si>
    <t>Ochrona zdrowia</t>
  </si>
  <si>
    <t>85111</t>
  </si>
  <si>
    <t>Szpitale ogólne</t>
  </si>
  <si>
    <t>85153</t>
  </si>
  <si>
    <t>Zwalczanie narkomanii</t>
  </si>
  <si>
    <t>85156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</si>
  <si>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</si>
  <si>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</si>
  <si>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</si>
  <si>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</si>
  <si>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</si>
  <si>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</si>
  <si>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</si>
  <si>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</si>
  <si>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</si>
  <si>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</si>
  <si>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</si>
  <si>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</si>
  <si>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</si>
  <si>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</si>
  <si>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</si>
  <si>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</si>
  <si>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</si>
  <si>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</si>
  <si>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</si>
  <si>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</si>
  <si>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</si>
  <si>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</si>
  <si>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</si>
  <si>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</si>
  <si>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</si>
  <si>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</si>
  <si>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</si>
  <si>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</si>
  <si>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</si>
  <si>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</si>
  <si>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</si>
  <si>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</si>
  <si>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</si>
  <si>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</si>
  <si>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 - 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</si>
  <si>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</si>
  <si>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</si>
  <si>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</si>
  <si>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</si>
  <si>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</si>
  <si>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</si>
  <si>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</si>
  <si>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</si>
  <si>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</si>
  <si>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</si>
  <si>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</si>
  <si>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</si>
  <si>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</si>
  <si>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</si>
  <si>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</si>
  <si>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</si>
  <si>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</si>
  <si>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</si>
  <si>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>92605</t>
  </si>
  <si>
    <t>92695</t>
  </si>
  <si>
    <t>OGÓŁEM</t>
  </si>
  <si>
    <t>Stołówki szkolne i przedszkolne</t>
  </si>
  <si>
    <t>Urzędy marszałkowskie</t>
  </si>
  <si>
    <t>Jednostki specjalistycznego poradnictwa, mieszkania chronione i ośrodki interwencji kryzysowej</t>
  </si>
  <si>
    <t xml:space="preserve">Kultura fizyczna </t>
  </si>
  <si>
    <t xml:space="preserve">Zadania w zakresie kultury fizycznej </t>
  </si>
  <si>
    <t>na rzecz osób</t>
  </si>
  <si>
    <t xml:space="preserve">świadczenia </t>
  </si>
  <si>
    <t>wydatki na programy finansowane z udziałem środków, o których mowa w art. 5 ust 1 pkt 2 i 3 uofp</t>
  </si>
  <si>
    <t>Transport i łączność</t>
  </si>
  <si>
    <t>Centra kształcenia ustawicznego i praktycznego oraz ośrodki dokształcania zawodowego</t>
  </si>
  <si>
    <t>Składki na ubezpieczenie zdrowotne oraz świadczenia dla osób  nieobjętych obowiązkiem ubezpieczenia zdrowotnego</t>
  </si>
  <si>
    <t>Poradnie psychologiczno-pedagogiczne, w tym poradnie specjalistyczne</t>
  </si>
  <si>
    <t xml:space="preserve">Załącznik Nr 2 </t>
  </si>
  <si>
    <t xml:space="preserve">              ŚWIADCZEŃ NA RZECZ OSÓB FIZYCZNYCH, WYDATKÓW NA PROGRAMY FINANSOWANE Z UDZIAŁEM ŚRODKÓW, O KTÓRYCH MOWA W ART.5 UST. 1 PKT 2 i 3 UOFP,   </t>
  </si>
  <si>
    <t>01042</t>
  </si>
  <si>
    <t>Wyłączenie z produkcji gruntów rolnych</t>
  </si>
  <si>
    <t>01009</t>
  </si>
  <si>
    <t>Spółki wodne</t>
  </si>
  <si>
    <t>15013</t>
  </si>
  <si>
    <t>Rozwój kadr nowoczesnej gospodarki i przedsiębiorczości</t>
  </si>
  <si>
    <t>Przetwórstwo przemysłowe</t>
  </si>
  <si>
    <t>71005</t>
  </si>
  <si>
    <t>Prace geologiczne (nieinwestycyjne)</t>
  </si>
  <si>
    <t>75495</t>
  </si>
  <si>
    <t>80132</t>
  </si>
  <si>
    <t xml:space="preserve">Szkoły artystyczne </t>
  </si>
  <si>
    <t>01005</t>
  </si>
  <si>
    <t>Prace geodezyjno - urządzeniowe na potrzeby rolnictwa</t>
  </si>
  <si>
    <t xml:space="preserve"> a</t>
  </si>
  <si>
    <t>85205</t>
  </si>
  <si>
    <t>Zadania w zakresie przeciwdziałania przemocy w rodzinie</t>
  </si>
  <si>
    <t>ZA 2014 ROK</t>
  </si>
  <si>
    <r>
      <t xml:space="preserve">Wydatki ogółem Plan  </t>
    </r>
    <r>
      <rPr>
        <sz val="11"/>
        <color indexed="8"/>
        <rFont val="Times New Roman"/>
        <family val="1"/>
      </rPr>
      <t xml:space="preserve">                 Wykonanie             %</t>
    </r>
  </si>
  <si>
    <t>75109</t>
  </si>
  <si>
    <t>Wybory do rad gmin, rad powiatów i sejmików województw, wybory wójtów, burmistrzów i prezydentów miast oraz referenda gminne, powiatowe i wojewódzkie</t>
  </si>
  <si>
    <t>Urzędy naczelnych organów władzy państowej, kontroli i ochrony prawa oraz sądownictwa</t>
  </si>
  <si>
    <t>85334</t>
  </si>
  <si>
    <t>Pomoc dla repatriantów</t>
  </si>
  <si>
    <t>85154</t>
  </si>
  <si>
    <t>Przeciwdziałanie alkoholizmowi</t>
  </si>
  <si>
    <r>
      <rPr>
        <b/>
        <sz val="16"/>
        <color indexed="10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WYDATKÓW NA OBSŁUGĘ DŁUGU I WYDATKÓW MAJĄTKOWYCH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</si>
</sst>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5">
    <font>
      <sz val="10"/>
      <name val="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  <font>
      <b/>
      <sz val="18"/>
      <color theme="1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49">
    <xf numFmtId="0" fontId="0" fillId="0" borderId="0" xfId="0" applyAlignment="1">
      <alignment/>
    </xf>
    <xf numFmtId="0" fontId="0" fillId="33" borderId="0" xfId="0" applyFill="1" applyAlignment="1">
      <alignment/>
    </xf>
    <xf numFmtId="4" fontId="1" fillId="34" borderId="1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vertical="center"/>
    </xf>
    <xf numFmtId="3" fontId="3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3" fontId="3" fillId="34" borderId="13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4" fontId="1" fillId="34" borderId="14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center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3" fontId="3" fillId="33" borderId="13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3" fontId="1" fillId="33" borderId="12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Border="1" applyAlignment="1">
      <alignment horizontal="right" vertical="top"/>
    </xf>
    <xf numFmtId="3" fontId="3" fillId="33" borderId="13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3" fontId="3" fillId="33" borderId="15" xfId="0" applyNumberFormat="1" applyFont="1" applyFill="1" applyBorder="1" applyAlignment="1">
      <alignment horizontal="center" vertical="top" wrapText="1"/>
    </xf>
    <xf numFmtId="3" fontId="3" fillId="33" borderId="16" xfId="0" applyNumberFormat="1" applyFont="1" applyFill="1" applyBorder="1" applyAlignment="1">
      <alignment horizontal="center" vertical="top" wrapText="1"/>
    </xf>
    <xf numFmtId="3" fontId="1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vertical="top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Border="1" applyAlignment="1">
      <alignment vertical="top"/>
    </xf>
    <xf numFmtId="4" fontId="1" fillId="33" borderId="12" xfId="0" applyNumberFormat="1" applyFont="1" applyFill="1" applyBorder="1" applyAlignment="1">
      <alignment vertical="top"/>
    </xf>
    <xf numFmtId="4" fontId="1" fillId="34" borderId="17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vertical="top"/>
    </xf>
    <xf numFmtId="4" fontId="1" fillId="34" borderId="18" xfId="0" applyNumberFormat="1" applyFont="1" applyFill="1" applyBorder="1" applyAlignment="1">
      <alignment horizontal="right" vertical="center"/>
    </xf>
    <xf numFmtId="4" fontId="1" fillId="33" borderId="14" xfId="0" applyNumberFormat="1" applyFont="1" applyFill="1" applyBorder="1" applyAlignment="1">
      <alignment vertical="top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top"/>
    </xf>
    <xf numFmtId="49" fontId="5" fillId="33" borderId="13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horizontal="center" vertical="top"/>
    </xf>
    <xf numFmtId="3" fontId="2" fillId="33" borderId="11" xfId="0" applyNumberFormat="1" applyFont="1" applyFill="1" applyBorder="1" applyAlignment="1">
      <alignment vertical="top" wrapText="1"/>
    </xf>
    <xf numFmtId="49" fontId="5" fillId="33" borderId="20" xfId="0" applyNumberFormat="1" applyFont="1" applyFill="1" applyBorder="1" applyAlignment="1">
      <alignment horizontal="center" vertical="top"/>
    </xf>
    <xf numFmtId="3" fontId="2" fillId="33" borderId="12" xfId="0" applyNumberFormat="1" applyFont="1" applyFill="1" applyBorder="1" applyAlignment="1">
      <alignment vertical="top" wrapText="1"/>
    </xf>
    <xf numFmtId="49" fontId="5" fillId="33" borderId="21" xfId="0" applyNumberFormat="1" applyFont="1" applyFill="1" applyBorder="1" applyAlignment="1">
      <alignment horizontal="center" vertical="top"/>
    </xf>
    <xf numFmtId="3" fontId="2" fillId="33" borderId="13" xfId="0" applyNumberFormat="1" applyFont="1" applyFill="1" applyBorder="1" applyAlignment="1">
      <alignment vertical="top" wrapText="1"/>
    </xf>
    <xf numFmtId="49" fontId="5" fillId="33" borderId="0" xfId="0" applyNumberFormat="1" applyFont="1" applyFill="1" applyBorder="1" applyAlignment="1">
      <alignment horizontal="center" vertical="top"/>
    </xf>
    <xf numFmtId="3" fontId="5" fillId="33" borderId="19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3" fontId="5" fillId="33" borderId="22" xfId="0" applyNumberFormat="1" applyFont="1" applyFill="1" applyBorder="1" applyAlignment="1">
      <alignment vertical="top"/>
    </xf>
    <xf numFmtId="49" fontId="5" fillId="33" borderId="15" xfId="0" applyNumberFormat="1" applyFont="1" applyFill="1" applyBorder="1" applyAlignment="1">
      <alignment horizontal="center" vertical="top"/>
    </xf>
    <xf numFmtId="49" fontId="5" fillId="33" borderId="14" xfId="0" applyNumberFormat="1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 horizontal="center" vertical="top"/>
    </xf>
    <xf numFmtId="3" fontId="5" fillId="34" borderId="12" xfId="0" applyNumberFormat="1" applyFont="1" applyFill="1" applyBorder="1" applyAlignment="1">
      <alignment horizontal="left" wrapText="1"/>
    </xf>
    <xf numFmtId="3" fontId="5" fillId="34" borderId="13" xfId="0" applyNumberFormat="1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vertical="center"/>
    </xf>
    <xf numFmtId="3" fontId="0" fillId="35" borderId="24" xfId="0" applyNumberFormat="1" applyFont="1" applyFill="1" applyBorder="1" applyAlignment="1">
      <alignment horizontal="center" vertical="center" wrapText="1"/>
    </xf>
    <xf numFmtId="3" fontId="0" fillId="35" borderId="25" xfId="0" applyNumberFormat="1" applyFont="1" applyFill="1" applyBorder="1" applyAlignment="1">
      <alignment horizontal="center" vertical="center"/>
    </xf>
    <xf numFmtId="3" fontId="0" fillId="35" borderId="24" xfId="0" applyNumberFormat="1" applyFont="1" applyFill="1" applyBorder="1" applyAlignment="1">
      <alignment horizontal="center" vertical="center"/>
    </xf>
    <xf numFmtId="3" fontId="0" fillId="33" borderId="26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vertical="top" wrapText="1"/>
    </xf>
    <xf numFmtId="49" fontId="2" fillId="34" borderId="18" xfId="0" applyNumberFormat="1" applyFont="1" applyFill="1" applyBorder="1" applyAlignment="1">
      <alignment horizontal="center" vertical="center"/>
    </xf>
    <xf numFmtId="3" fontId="1" fillId="34" borderId="18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vertical="top" wrapText="1"/>
    </xf>
    <xf numFmtId="4" fontId="1" fillId="34" borderId="18" xfId="0" applyNumberFormat="1" applyFont="1" applyFill="1" applyBorder="1" applyAlignment="1">
      <alignment horizontal="right"/>
    </xf>
    <xf numFmtId="49" fontId="60" fillId="33" borderId="14" xfId="0" applyNumberFormat="1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49" fontId="61" fillId="33" borderId="12" xfId="0" applyNumberFormat="1" applyFont="1" applyFill="1" applyBorder="1" applyAlignment="1">
      <alignment vertical="center" wrapText="1"/>
    </xf>
    <xf numFmtId="49" fontId="60" fillId="33" borderId="11" xfId="0" applyNumberFormat="1" applyFont="1" applyFill="1" applyBorder="1" applyAlignment="1">
      <alignment horizontal="center"/>
    </xf>
    <xf numFmtId="49" fontId="60" fillId="33" borderId="17" xfId="0" applyNumberFormat="1" applyFont="1" applyFill="1" applyBorder="1" applyAlignment="1">
      <alignment horizontal="center" wrapText="1"/>
    </xf>
    <xf numFmtId="49" fontId="60" fillId="33" borderId="12" xfId="0" applyNumberFormat="1" applyFont="1" applyFill="1" applyBorder="1" applyAlignment="1">
      <alignment vertical="center" wrapText="1"/>
    </xf>
    <xf numFmtId="49" fontId="60" fillId="33" borderId="20" xfId="0" applyNumberFormat="1" applyFont="1" applyFill="1" applyBorder="1" applyAlignment="1">
      <alignment horizontal="center" wrapText="1"/>
    </xf>
    <xf numFmtId="1" fontId="61" fillId="34" borderId="28" xfId="0" applyNumberFormat="1" applyFont="1" applyFill="1" applyBorder="1" applyAlignment="1">
      <alignment horizontal="center" vertical="center"/>
    </xf>
    <xf numFmtId="49" fontId="61" fillId="34" borderId="12" xfId="0" applyNumberFormat="1" applyFont="1" applyFill="1" applyBorder="1" applyAlignment="1">
      <alignment horizontal="center" vertical="center"/>
    </xf>
    <xf numFmtId="1" fontId="62" fillId="34" borderId="0" xfId="0" applyNumberFormat="1" applyFont="1" applyFill="1" applyBorder="1" applyAlignment="1">
      <alignment horizontal="left" vertical="center" wrapText="1"/>
    </xf>
    <xf numFmtId="1" fontId="60" fillId="34" borderId="12" xfId="0" applyNumberFormat="1" applyFont="1" applyFill="1" applyBorder="1" applyAlignment="1">
      <alignment horizontal="center" vertical="center" wrapText="1"/>
    </xf>
    <xf numFmtId="49" fontId="61" fillId="34" borderId="13" xfId="0" applyNumberFormat="1" applyFont="1" applyFill="1" applyBorder="1" applyAlignment="1">
      <alignment horizontal="center" vertical="center"/>
    </xf>
    <xf numFmtId="1" fontId="60" fillId="0" borderId="12" xfId="0" applyNumberFormat="1" applyFont="1" applyFill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 wrapText="1"/>
    </xf>
    <xf numFmtId="49" fontId="62" fillId="34" borderId="11" xfId="0" applyNumberFormat="1" applyFont="1" applyFill="1" applyBorder="1" applyAlignment="1">
      <alignment horizontal="center" vertical="center"/>
    </xf>
    <xf numFmtId="3" fontId="63" fillId="34" borderId="10" xfId="0" applyNumberFormat="1" applyFont="1" applyFill="1" applyBorder="1" applyAlignment="1">
      <alignment horizontal="left" vertical="center" wrapText="1"/>
    </xf>
    <xf numFmtId="3" fontId="61" fillId="34" borderId="11" xfId="0" applyNumberFormat="1" applyFont="1" applyFill="1" applyBorder="1" applyAlignment="1">
      <alignment horizontal="center" vertical="center" wrapText="1"/>
    </xf>
    <xf numFmtId="3" fontId="63" fillId="34" borderId="19" xfId="0" applyNumberFormat="1" applyFont="1" applyFill="1" applyBorder="1" applyAlignment="1">
      <alignment horizontal="center" vertical="center"/>
    </xf>
    <xf numFmtId="49" fontId="62" fillId="34" borderId="12" xfId="0" applyNumberFormat="1" applyFont="1" applyFill="1" applyBorder="1" applyAlignment="1">
      <alignment horizontal="center" vertical="center"/>
    </xf>
    <xf numFmtId="3" fontId="63" fillId="36" borderId="0" xfId="0" applyNumberFormat="1" applyFont="1" applyFill="1" applyBorder="1" applyAlignment="1">
      <alignment horizontal="left" vertical="center" wrapText="1"/>
    </xf>
    <xf numFmtId="3" fontId="60" fillId="34" borderId="12" xfId="0" applyNumberFormat="1" applyFont="1" applyFill="1" applyBorder="1" applyAlignment="1">
      <alignment horizontal="center" vertical="center" wrapText="1"/>
    </xf>
    <xf numFmtId="3" fontId="63" fillId="34" borderId="29" xfId="0" applyNumberFormat="1" applyFont="1" applyFill="1" applyBorder="1" applyAlignment="1">
      <alignment horizontal="center" vertical="center"/>
    </xf>
    <xf numFmtId="49" fontId="62" fillId="34" borderId="13" xfId="0" applyNumberFormat="1" applyFont="1" applyFill="1" applyBorder="1" applyAlignment="1">
      <alignment horizontal="center" vertical="center"/>
    </xf>
    <xf numFmtId="3" fontId="63" fillId="36" borderId="15" xfId="0" applyNumberFormat="1" applyFont="1" applyFill="1" applyBorder="1" applyAlignment="1">
      <alignment horizontal="left" vertical="center" wrapText="1"/>
    </xf>
    <xf numFmtId="3" fontId="60" fillId="34" borderId="21" xfId="0" applyNumberFormat="1" applyFont="1" applyFill="1" applyBorder="1" applyAlignment="1">
      <alignment horizontal="center" vertical="center" wrapText="1"/>
    </xf>
    <xf numFmtId="49" fontId="63" fillId="33" borderId="11" xfId="0" applyNumberFormat="1" applyFont="1" applyFill="1" applyBorder="1" applyAlignment="1">
      <alignment horizontal="center" vertical="center"/>
    </xf>
    <xf numFmtId="3" fontId="62" fillId="33" borderId="10" xfId="0" applyNumberFormat="1" applyFont="1" applyFill="1" applyBorder="1" applyAlignment="1">
      <alignment vertical="center" wrapText="1"/>
    </xf>
    <xf numFmtId="3" fontId="61" fillId="33" borderId="11" xfId="0" applyNumberFormat="1" applyFont="1" applyFill="1" applyBorder="1" applyAlignment="1">
      <alignment horizontal="center" vertical="center" wrapText="1"/>
    </xf>
    <xf numFmtId="49" fontId="63" fillId="33" borderId="12" xfId="0" applyNumberFormat="1" applyFont="1" applyFill="1" applyBorder="1" applyAlignment="1">
      <alignment horizontal="center" vertical="center"/>
    </xf>
    <xf numFmtId="3" fontId="62" fillId="33" borderId="0" xfId="0" applyNumberFormat="1" applyFont="1" applyFill="1" applyBorder="1" applyAlignment="1">
      <alignment vertical="center" wrapText="1"/>
    </xf>
    <xf numFmtId="3" fontId="60" fillId="33" borderId="12" xfId="0" applyNumberFormat="1" applyFont="1" applyFill="1" applyBorder="1" applyAlignment="1">
      <alignment horizontal="center" vertical="center" wrapText="1"/>
    </xf>
    <xf numFmtId="49" fontId="63" fillId="33" borderId="13" xfId="0" applyNumberFormat="1" applyFont="1" applyFill="1" applyBorder="1" applyAlignment="1">
      <alignment horizontal="center" vertical="center"/>
    </xf>
    <xf numFmtId="3" fontId="62" fillId="33" borderId="15" xfId="0" applyNumberFormat="1" applyFont="1" applyFill="1" applyBorder="1" applyAlignment="1">
      <alignment vertical="center" wrapText="1"/>
    </xf>
    <xf numFmtId="3" fontId="60" fillId="33" borderId="13" xfId="0" applyNumberFormat="1" applyFont="1" applyFill="1" applyBorder="1" applyAlignment="1">
      <alignment horizontal="center" vertical="center" wrapText="1"/>
    </xf>
    <xf numFmtId="1" fontId="61" fillId="0" borderId="12" xfId="0" applyNumberFormat="1" applyFont="1" applyFill="1" applyBorder="1" applyAlignment="1">
      <alignment horizontal="center" vertical="center"/>
    </xf>
    <xf numFmtId="1" fontId="60" fillId="35" borderId="12" xfId="0" applyNumberFormat="1" applyFont="1" applyFill="1" applyBorder="1" applyAlignment="1">
      <alignment horizontal="center" vertical="center" wrapText="1"/>
    </xf>
    <xf numFmtId="1" fontId="60" fillId="35" borderId="13" xfId="0" applyNumberFormat="1" applyFont="1" applyFill="1" applyBorder="1" applyAlignment="1">
      <alignment horizontal="center" vertical="center" wrapText="1"/>
    </xf>
    <xf numFmtId="49" fontId="61" fillId="35" borderId="23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49" fontId="63" fillId="0" borderId="23" xfId="0" applyNumberFormat="1" applyFont="1" applyFill="1" applyBorder="1" applyAlignment="1">
      <alignment horizontal="center" vertical="center"/>
    </xf>
    <xf numFmtId="49" fontId="63" fillId="0" borderId="30" xfId="0" applyNumberFormat="1" applyFont="1" applyFill="1" applyBorder="1" applyAlignment="1">
      <alignment horizontal="center" vertical="center"/>
    </xf>
    <xf numFmtId="1" fontId="61" fillId="35" borderId="11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right" vertical="center"/>
    </xf>
    <xf numFmtId="4" fontId="61" fillId="35" borderId="11" xfId="0" applyNumberFormat="1" applyFont="1" applyFill="1" applyBorder="1" applyAlignment="1">
      <alignment horizontal="right" vertical="center"/>
    </xf>
    <xf numFmtId="4" fontId="61" fillId="35" borderId="10" xfId="0" applyNumberFormat="1" applyFont="1" applyFill="1" applyBorder="1" applyAlignment="1">
      <alignment horizontal="right" vertical="center"/>
    </xf>
    <xf numFmtId="4" fontId="61" fillId="35" borderId="10" xfId="0" applyNumberFormat="1" applyFont="1" applyFill="1" applyBorder="1" applyAlignment="1">
      <alignment horizontal="center"/>
    </xf>
    <xf numFmtId="4" fontId="61" fillId="0" borderId="11" xfId="0" applyNumberFormat="1" applyFont="1" applyFill="1" applyBorder="1" applyAlignment="1">
      <alignment horizontal="right"/>
    </xf>
    <xf numFmtId="4" fontId="61" fillId="34" borderId="10" xfId="0" applyNumberFormat="1" applyFont="1" applyFill="1" applyBorder="1" applyAlignment="1">
      <alignment horizontal="right"/>
    </xf>
    <xf numFmtId="4" fontId="61" fillId="33" borderId="11" xfId="0" applyNumberFormat="1" applyFont="1" applyFill="1" applyBorder="1" applyAlignment="1">
      <alignment/>
    </xf>
    <xf numFmtId="4" fontId="61" fillId="34" borderId="11" xfId="0" applyNumberFormat="1" applyFont="1" applyFill="1" applyBorder="1" applyAlignment="1">
      <alignment horizontal="right"/>
    </xf>
    <xf numFmtId="4" fontId="61" fillId="34" borderId="11" xfId="0" applyNumberFormat="1" applyFont="1" applyFill="1" applyBorder="1" applyAlignment="1">
      <alignment horizontal="right" vertical="center"/>
    </xf>
    <xf numFmtId="4" fontId="61" fillId="34" borderId="10" xfId="0" applyNumberFormat="1" applyFont="1" applyFill="1" applyBorder="1" applyAlignment="1">
      <alignment horizontal="right" vertical="center"/>
    </xf>
    <xf numFmtId="4" fontId="61" fillId="33" borderId="12" xfId="0" applyNumberFormat="1" applyFont="1" applyFill="1" applyBorder="1" applyAlignment="1">
      <alignment horizontal="right"/>
    </xf>
    <xf numFmtId="4" fontId="61" fillId="33" borderId="0" xfId="0" applyNumberFormat="1" applyFont="1" applyFill="1" applyBorder="1" applyAlignment="1">
      <alignment horizontal="right"/>
    </xf>
    <xf numFmtId="4" fontId="61" fillId="36" borderId="17" xfId="0" applyNumberFormat="1" applyFont="1" applyFill="1" applyBorder="1" applyAlignment="1">
      <alignment horizontal="right"/>
    </xf>
    <xf numFmtId="4" fontId="61" fillId="36" borderId="11" xfId="0" applyNumberFormat="1" applyFont="1" applyFill="1" applyBorder="1" applyAlignment="1">
      <alignment horizontal="right"/>
    </xf>
    <xf numFmtId="4" fontId="61" fillId="36" borderId="14" xfId="0" applyNumberFormat="1" applyFont="1" applyFill="1" applyBorder="1" applyAlignment="1">
      <alignment horizontal="right"/>
    </xf>
    <xf numFmtId="3" fontId="63" fillId="36" borderId="11" xfId="0" applyNumberFormat="1" applyFont="1" applyFill="1" applyBorder="1" applyAlignment="1">
      <alignment vertical="center" wrapText="1"/>
    </xf>
    <xf numFmtId="3" fontId="61" fillId="33" borderId="12" xfId="0" applyNumberFormat="1" applyFont="1" applyFill="1" applyBorder="1" applyAlignment="1">
      <alignment horizontal="center" vertical="center" wrapText="1"/>
    </xf>
    <xf numFmtId="3" fontId="61" fillId="36" borderId="11" xfId="0" applyNumberFormat="1" applyFont="1" applyFill="1" applyBorder="1" applyAlignment="1">
      <alignment horizontal="center" vertical="center" wrapText="1"/>
    </xf>
    <xf numFmtId="3" fontId="60" fillId="36" borderId="12" xfId="0" applyNumberFormat="1" applyFont="1" applyFill="1" applyBorder="1" applyAlignment="1">
      <alignment horizontal="center" vertical="center" wrapText="1"/>
    </xf>
    <xf numFmtId="3" fontId="60" fillId="36" borderId="13" xfId="0" applyNumberFormat="1" applyFont="1" applyFill="1" applyBorder="1" applyAlignment="1">
      <alignment horizontal="center" vertical="center" wrapText="1"/>
    </xf>
    <xf numFmtId="3" fontId="61" fillId="36" borderId="12" xfId="0" applyNumberFormat="1" applyFont="1" applyFill="1" applyBorder="1" applyAlignment="1">
      <alignment horizontal="center" vertical="center" wrapText="1"/>
    </xf>
    <xf numFmtId="3" fontId="63" fillId="36" borderId="12" xfId="0" applyNumberFormat="1" applyFont="1" applyFill="1" applyBorder="1" applyAlignment="1">
      <alignment vertical="center" wrapText="1"/>
    </xf>
    <xf numFmtId="49" fontId="62" fillId="33" borderId="12" xfId="0" applyNumberFormat="1" applyFont="1" applyFill="1" applyBorder="1" applyAlignment="1">
      <alignment horizontal="center" vertical="center"/>
    </xf>
    <xf numFmtId="3" fontId="63" fillId="36" borderId="31" xfId="0" applyNumberFormat="1" applyFont="1" applyFill="1" applyBorder="1" applyAlignment="1">
      <alignment horizontal="center" vertical="center"/>
    </xf>
    <xf numFmtId="49" fontId="62" fillId="36" borderId="11" xfId="0" applyNumberFormat="1" applyFont="1" applyFill="1" applyBorder="1" applyAlignment="1">
      <alignment horizontal="center" vertical="center"/>
    </xf>
    <xf numFmtId="3" fontId="63" fillId="36" borderId="28" xfId="0" applyNumberFormat="1" applyFont="1" applyFill="1" applyBorder="1" applyAlignment="1">
      <alignment horizontal="center" vertical="center"/>
    </xf>
    <xf numFmtId="49" fontId="63" fillId="36" borderId="12" xfId="0" applyNumberFormat="1" applyFont="1" applyFill="1" applyBorder="1" applyAlignment="1">
      <alignment horizontal="center" vertical="center"/>
    </xf>
    <xf numFmtId="3" fontId="63" fillId="36" borderId="32" xfId="0" applyNumberFormat="1" applyFont="1" applyFill="1" applyBorder="1" applyAlignment="1">
      <alignment/>
    </xf>
    <xf numFmtId="49" fontId="62" fillId="36" borderId="13" xfId="0" applyNumberFormat="1" applyFont="1" applyFill="1" applyBorder="1" applyAlignment="1">
      <alignment horizontal="center" vertical="center"/>
    </xf>
    <xf numFmtId="3" fontId="63" fillId="36" borderId="28" xfId="0" applyNumberFormat="1" applyFont="1" applyFill="1" applyBorder="1" applyAlignment="1">
      <alignment horizontal="center"/>
    </xf>
    <xf numFmtId="3" fontId="63" fillId="36" borderId="28" xfId="0" applyNumberFormat="1" applyFont="1" applyFill="1" applyBorder="1" applyAlignment="1">
      <alignment/>
    </xf>
    <xf numFmtId="49" fontId="62" fillId="36" borderId="12" xfId="0" applyNumberFormat="1" applyFont="1" applyFill="1" applyBorder="1" applyAlignment="1">
      <alignment horizontal="center" vertical="center"/>
    </xf>
    <xf numFmtId="3" fontId="63" fillId="34" borderId="31" xfId="0" applyNumberFormat="1" applyFont="1" applyFill="1" applyBorder="1" applyAlignment="1">
      <alignment horizontal="center" vertical="center"/>
    </xf>
    <xf numFmtId="3" fontId="63" fillId="34" borderId="32" xfId="0" applyNumberFormat="1" applyFont="1" applyFill="1" applyBorder="1" applyAlignment="1">
      <alignment horizontal="center" vertical="center"/>
    </xf>
    <xf numFmtId="49" fontId="62" fillId="33" borderId="13" xfId="0" applyNumberFormat="1" applyFont="1" applyFill="1" applyBorder="1" applyAlignment="1">
      <alignment horizontal="center" vertical="center"/>
    </xf>
    <xf numFmtId="4" fontId="61" fillId="36" borderId="17" xfId="0" applyNumberFormat="1" applyFont="1" applyFill="1" applyBorder="1" applyAlignment="1">
      <alignment/>
    </xf>
    <xf numFmtId="4" fontId="61" fillId="36" borderId="11" xfId="0" applyNumberFormat="1" applyFont="1" applyFill="1" applyBorder="1" applyAlignment="1">
      <alignment/>
    </xf>
    <xf numFmtId="4" fontId="61" fillId="36" borderId="0" xfId="0" applyNumberFormat="1" applyFont="1" applyFill="1" applyBorder="1" applyAlignment="1">
      <alignment horizontal="right"/>
    </xf>
    <xf numFmtId="4" fontId="61" fillId="36" borderId="12" xfId="0" applyNumberFormat="1" applyFont="1" applyFill="1" applyBorder="1" applyAlignment="1">
      <alignment horizontal="right"/>
    </xf>
    <xf numFmtId="3" fontId="63" fillId="36" borderId="10" xfId="0" applyNumberFormat="1" applyFont="1" applyFill="1" applyBorder="1" applyAlignment="1">
      <alignment horizontal="left" vertical="center" wrapText="1"/>
    </xf>
    <xf numFmtId="3" fontId="60" fillId="34" borderId="13" xfId="0" applyNumberFormat="1" applyFont="1" applyFill="1" applyBorder="1" applyAlignment="1">
      <alignment horizontal="center" vertical="center" wrapText="1"/>
    </xf>
    <xf numFmtId="3" fontId="62" fillId="33" borderId="13" xfId="0" applyNumberFormat="1" applyFont="1" applyFill="1" applyBorder="1" applyAlignment="1">
      <alignment horizontal="left" vertical="center" wrapText="1"/>
    </xf>
    <xf numFmtId="4" fontId="61" fillId="33" borderId="23" xfId="0" applyNumberFormat="1" applyFont="1" applyFill="1" applyBorder="1" applyAlignment="1">
      <alignment/>
    </xf>
    <xf numFmtId="4" fontId="61" fillId="33" borderId="11" xfId="0" applyNumberFormat="1" applyFont="1" applyFill="1" applyBorder="1" applyAlignment="1">
      <alignment horizontal="right"/>
    </xf>
    <xf numFmtId="4" fontId="61" fillId="33" borderId="17" xfId="0" applyNumberFormat="1" applyFont="1" applyFill="1" applyBorder="1" applyAlignment="1">
      <alignment horizontal="right" vertical="center"/>
    </xf>
    <xf numFmtId="4" fontId="61" fillId="33" borderId="11" xfId="0" applyNumberFormat="1" applyFont="1" applyFill="1" applyBorder="1" applyAlignment="1">
      <alignment horizontal="right" vertical="center"/>
    </xf>
    <xf numFmtId="4" fontId="61" fillId="0" borderId="11" xfId="0" applyNumberFormat="1" applyFont="1" applyFill="1" applyBorder="1" applyAlignment="1">
      <alignment horizontal="right" vertical="center"/>
    </xf>
    <xf numFmtId="3" fontId="61" fillId="34" borderId="10" xfId="0" applyNumberFormat="1" applyFont="1" applyFill="1" applyBorder="1" applyAlignment="1">
      <alignment horizontal="center" vertical="center" wrapText="1"/>
    </xf>
    <xf numFmtId="49" fontId="63" fillId="34" borderId="12" xfId="0" applyNumberFormat="1" applyFont="1" applyFill="1" applyBorder="1" applyAlignment="1">
      <alignment horizontal="center" vertical="center"/>
    </xf>
    <xf numFmtId="3" fontId="60" fillId="34" borderId="0" xfId="0" applyNumberFormat="1" applyFont="1" applyFill="1" applyBorder="1" applyAlignment="1">
      <alignment horizontal="center" vertical="center" wrapText="1"/>
    </xf>
    <xf numFmtId="49" fontId="62" fillId="34" borderId="27" xfId="0" applyNumberFormat="1" applyFont="1" applyFill="1" applyBorder="1" applyAlignment="1">
      <alignment horizontal="center" vertical="center"/>
    </xf>
    <xf numFmtId="3" fontId="60" fillId="34" borderId="16" xfId="0" applyNumberFormat="1" applyFont="1" applyFill="1" applyBorder="1" applyAlignment="1">
      <alignment horizontal="center" vertical="center" wrapText="1"/>
    </xf>
    <xf numFmtId="3" fontId="64" fillId="35" borderId="33" xfId="0" applyNumberFormat="1" applyFont="1" applyFill="1" applyBorder="1" applyAlignment="1">
      <alignment horizontal="center" vertical="center"/>
    </xf>
    <xf numFmtId="49" fontId="64" fillId="35" borderId="24" xfId="0" applyNumberFormat="1" applyFont="1" applyFill="1" applyBorder="1" applyAlignment="1">
      <alignment horizontal="center" vertical="center"/>
    </xf>
    <xf numFmtId="0" fontId="64" fillId="35" borderId="24" xfId="0" applyFont="1" applyFill="1" applyBorder="1" applyAlignment="1">
      <alignment horizontal="center" vertical="center" wrapText="1"/>
    </xf>
    <xf numFmtId="3" fontId="64" fillId="35" borderId="24" xfId="0" applyNumberFormat="1" applyFont="1" applyFill="1" applyBorder="1" applyAlignment="1">
      <alignment horizontal="center" vertical="center" wrapText="1"/>
    </xf>
    <xf numFmtId="3" fontId="64" fillId="35" borderId="25" xfId="0" applyNumberFormat="1" applyFont="1" applyFill="1" applyBorder="1" applyAlignment="1">
      <alignment horizontal="center" vertical="center"/>
    </xf>
    <xf numFmtId="3" fontId="64" fillId="35" borderId="24" xfId="0" applyNumberFormat="1" applyFont="1" applyFill="1" applyBorder="1" applyAlignment="1">
      <alignment horizontal="center" vertical="center"/>
    </xf>
    <xf numFmtId="49" fontId="62" fillId="34" borderId="18" xfId="0" applyNumberFormat="1" applyFont="1" applyFill="1" applyBorder="1" applyAlignment="1">
      <alignment horizontal="center" vertical="center"/>
    </xf>
    <xf numFmtId="3" fontId="61" fillId="34" borderId="18" xfId="0" applyNumberFormat="1" applyFont="1" applyFill="1" applyBorder="1" applyAlignment="1">
      <alignment horizontal="center" vertical="center" wrapText="1"/>
    </xf>
    <xf numFmtId="3" fontId="63" fillId="34" borderId="15" xfId="0" applyNumberFormat="1" applyFont="1" applyFill="1" applyBorder="1" applyAlignment="1">
      <alignment horizontal="left" vertical="center" wrapText="1"/>
    </xf>
    <xf numFmtId="3" fontId="63" fillId="35" borderId="0" xfId="0" applyNumberFormat="1" applyFont="1" applyFill="1" applyBorder="1" applyAlignment="1">
      <alignment horizontal="left" vertical="center" wrapText="1"/>
    </xf>
    <xf numFmtId="3" fontId="61" fillId="35" borderId="12" xfId="0" applyNumberFormat="1" applyFont="1" applyFill="1" applyBorder="1" applyAlignment="1">
      <alignment horizontal="center" vertical="center" wrapText="1"/>
    </xf>
    <xf numFmtId="3" fontId="62" fillId="35" borderId="0" xfId="0" applyNumberFormat="1" applyFont="1" applyFill="1" applyBorder="1" applyAlignment="1">
      <alignment horizontal="left" vertical="center" wrapText="1"/>
    </xf>
    <xf numFmtId="3" fontId="60" fillId="35" borderId="12" xfId="0" applyNumberFormat="1" applyFont="1" applyFill="1" applyBorder="1" applyAlignment="1">
      <alignment horizontal="center" vertical="center" wrapText="1"/>
    </xf>
    <xf numFmtId="4" fontId="61" fillId="35" borderId="0" xfId="0" applyNumberFormat="1" applyFont="1" applyFill="1" applyBorder="1" applyAlignment="1">
      <alignment horizontal="right" vertical="center"/>
    </xf>
    <xf numFmtId="4" fontId="61" fillId="35" borderId="17" xfId="0" applyNumberFormat="1" applyFont="1" applyFill="1" applyBorder="1" applyAlignment="1">
      <alignment horizontal="right" vertical="center"/>
    </xf>
    <xf numFmtId="4" fontId="61" fillId="34" borderId="18" xfId="0" applyNumberFormat="1" applyFont="1" applyFill="1" applyBorder="1" applyAlignment="1">
      <alignment horizontal="right" vertical="center"/>
    </xf>
    <xf numFmtId="49" fontId="63" fillId="0" borderId="14" xfId="0" applyNumberFormat="1" applyFont="1" applyFill="1" applyBorder="1" applyAlignment="1">
      <alignment horizontal="center" vertical="center"/>
    </xf>
    <xf numFmtId="3" fontId="61" fillId="0" borderId="11" xfId="0" applyNumberFormat="1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vertical="center" wrapText="1"/>
    </xf>
    <xf numFmtId="49" fontId="62" fillId="0" borderId="23" xfId="0" applyNumberFormat="1" applyFont="1" applyFill="1" applyBorder="1" applyAlignment="1">
      <alignment horizontal="center" vertical="center"/>
    </xf>
    <xf numFmtId="4" fontId="61" fillId="0" borderId="14" xfId="0" applyNumberFormat="1" applyFont="1" applyFill="1" applyBorder="1" applyAlignment="1">
      <alignment horizontal="right" vertical="center"/>
    </xf>
    <xf numFmtId="4" fontId="60" fillId="0" borderId="12" xfId="0" applyNumberFormat="1" applyFont="1" applyFill="1" applyBorder="1" applyAlignment="1">
      <alignment horizontal="right" vertical="center"/>
    </xf>
    <xf numFmtId="4" fontId="61" fillId="0" borderId="0" xfId="0" applyNumberFormat="1" applyFont="1" applyFill="1" applyBorder="1" applyAlignment="1">
      <alignment horizontal="right" vertical="center"/>
    </xf>
    <xf numFmtId="49" fontId="63" fillId="33" borderId="11" xfId="0" applyNumberFormat="1" applyFont="1" applyFill="1" applyBorder="1" applyAlignment="1">
      <alignment horizontal="center" vertical="top"/>
    </xf>
    <xf numFmtId="3" fontId="61" fillId="33" borderId="11" xfId="0" applyNumberFormat="1" applyFont="1" applyFill="1" applyBorder="1" applyAlignment="1">
      <alignment horizontal="center" vertical="top" wrapText="1"/>
    </xf>
    <xf numFmtId="49" fontId="63" fillId="33" borderId="12" xfId="0" applyNumberFormat="1" applyFont="1" applyFill="1" applyBorder="1" applyAlignment="1">
      <alignment horizontal="center" vertical="top"/>
    </xf>
    <xf numFmtId="3" fontId="60" fillId="33" borderId="12" xfId="0" applyNumberFormat="1" applyFont="1" applyFill="1" applyBorder="1" applyAlignment="1">
      <alignment horizontal="center" vertical="top" wrapText="1"/>
    </xf>
    <xf numFmtId="49" fontId="63" fillId="33" borderId="13" xfId="0" applyNumberFormat="1" applyFont="1" applyFill="1" applyBorder="1" applyAlignment="1">
      <alignment horizontal="center" vertical="top"/>
    </xf>
    <xf numFmtId="3" fontId="62" fillId="33" borderId="21" xfId="0" applyNumberFormat="1" applyFont="1" applyFill="1" applyBorder="1" applyAlignment="1">
      <alignment vertical="top" wrapText="1"/>
    </xf>
    <xf numFmtId="3" fontId="60" fillId="33" borderId="13" xfId="0" applyNumberFormat="1" applyFont="1" applyFill="1" applyBorder="1" applyAlignment="1">
      <alignment horizontal="center" vertical="top" wrapText="1"/>
    </xf>
    <xf numFmtId="4" fontId="61" fillId="33" borderId="10" xfId="0" applyNumberFormat="1" applyFont="1" applyFill="1" applyBorder="1" applyAlignment="1">
      <alignment horizontal="right" vertical="top"/>
    </xf>
    <xf numFmtId="4" fontId="61" fillId="33" borderId="11" xfId="0" applyNumberFormat="1" applyFont="1" applyFill="1" applyBorder="1" applyAlignment="1">
      <alignment horizontal="right" vertical="top"/>
    </xf>
    <xf numFmtId="4" fontId="61" fillId="33" borderId="14" xfId="0" applyNumberFormat="1" applyFont="1" applyFill="1" applyBorder="1" applyAlignment="1">
      <alignment horizontal="right" vertical="top"/>
    </xf>
    <xf numFmtId="4" fontId="61" fillId="33" borderId="11" xfId="0" applyNumberFormat="1" applyFont="1" applyFill="1" applyBorder="1" applyAlignment="1">
      <alignment vertical="top"/>
    </xf>
    <xf numFmtId="4" fontId="61" fillId="33" borderId="10" xfId="0" applyNumberFormat="1" applyFont="1" applyFill="1" applyBorder="1" applyAlignment="1">
      <alignment vertical="top"/>
    </xf>
    <xf numFmtId="49" fontId="63" fillId="33" borderId="14" xfId="0" applyNumberFormat="1" applyFont="1" applyFill="1" applyBorder="1" applyAlignment="1">
      <alignment horizontal="center" vertical="top"/>
    </xf>
    <xf numFmtId="49" fontId="63" fillId="33" borderId="23" xfId="0" applyNumberFormat="1" applyFont="1" applyFill="1" applyBorder="1" applyAlignment="1">
      <alignment horizontal="center" vertical="top"/>
    </xf>
    <xf numFmtId="49" fontId="63" fillId="33" borderId="30" xfId="0" applyNumberFormat="1" applyFont="1" applyFill="1" applyBorder="1" applyAlignment="1">
      <alignment horizontal="center" vertical="top"/>
    </xf>
    <xf numFmtId="4" fontId="60" fillId="33" borderId="12" xfId="0" applyNumberFormat="1" applyFont="1" applyFill="1" applyBorder="1" applyAlignment="1">
      <alignment vertical="top"/>
    </xf>
    <xf numFmtId="4" fontId="61" fillId="33" borderId="0" xfId="0" applyNumberFormat="1" applyFont="1" applyFill="1" applyBorder="1" applyAlignment="1">
      <alignment vertical="top"/>
    </xf>
    <xf numFmtId="3" fontId="61" fillId="33" borderId="12" xfId="0" applyNumberFormat="1" applyFont="1" applyFill="1" applyBorder="1" applyAlignment="1">
      <alignment horizontal="center" vertical="top" wrapText="1"/>
    </xf>
    <xf numFmtId="49" fontId="62" fillId="33" borderId="23" xfId="0" applyNumberFormat="1" applyFont="1" applyFill="1" applyBorder="1" applyAlignment="1">
      <alignment horizontal="center" vertical="top"/>
    </xf>
    <xf numFmtId="49" fontId="62" fillId="33" borderId="30" xfId="0" applyNumberFormat="1" applyFont="1" applyFill="1" applyBorder="1" applyAlignment="1">
      <alignment horizontal="center" vertical="top"/>
    </xf>
    <xf numFmtId="4" fontId="61" fillId="34" borderId="34" xfId="0" applyNumberFormat="1" applyFont="1" applyFill="1" applyBorder="1" applyAlignment="1">
      <alignment horizontal="right" vertical="center"/>
    </xf>
    <xf numFmtId="4" fontId="61" fillId="33" borderId="0" xfId="0" applyNumberFormat="1" applyFont="1" applyFill="1" applyBorder="1" applyAlignment="1">
      <alignment horizontal="right" vertical="top"/>
    </xf>
    <xf numFmtId="4" fontId="61" fillId="33" borderId="12" xfId="0" applyNumberFormat="1" applyFont="1" applyFill="1" applyBorder="1" applyAlignment="1">
      <alignment horizontal="right" vertical="top"/>
    </xf>
    <xf numFmtId="49" fontId="62" fillId="34" borderId="10" xfId="0" applyNumberFormat="1" applyFont="1" applyFill="1" applyBorder="1" applyAlignment="1">
      <alignment horizontal="center" vertical="center"/>
    </xf>
    <xf numFmtId="49" fontId="62" fillId="34" borderId="0" xfId="0" applyNumberFormat="1" applyFont="1" applyFill="1" applyBorder="1" applyAlignment="1">
      <alignment horizontal="center" vertical="center"/>
    </xf>
    <xf numFmtId="49" fontId="62" fillId="34" borderId="15" xfId="0" applyNumberFormat="1" applyFont="1" applyFill="1" applyBorder="1" applyAlignment="1">
      <alignment horizontal="center" vertical="center"/>
    </xf>
    <xf numFmtId="3" fontId="63" fillId="34" borderId="13" xfId="0" applyNumberFormat="1" applyFont="1" applyFill="1" applyBorder="1" applyAlignment="1">
      <alignment horizontal="left" vertical="center" wrapText="1"/>
    </xf>
    <xf numFmtId="3" fontId="60" fillId="34" borderId="15" xfId="0" applyNumberFormat="1" applyFont="1" applyFill="1" applyBorder="1" applyAlignment="1">
      <alignment horizontal="center" vertical="center" wrapText="1"/>
    </xf>
    <xf numFmtId="49" fontId="63" fillId="33" borderId="17" xfId="0" applyNumberFormat="1" applyFont="1" applyFill="1" applyBorder="1" applyAlignment="1">
      <alignment horizontal="center" vertical="top"/>
    </xf>
    <xf numFmtId="3" fontId="61" fillId="33" borderId="10" xfId="0" applyNumberFormat="1" applyFont="1" applyFill="1" applyBorder="1" applyAlignment="1">
      <alignment horizontal="center" vertical="top" wrapText="1"/>
    </xf>
    <xf numFmtId="49" fontId="63" fillId="33" borderId="20" xfId="0" applyNumberFormat="1" applyFont="1" applyFill="1" applyBorder="1" applyAlignment="1">
      <alignment horizontal="center" vertical="top"/>
    </xf>
    <xf numFmtId="3" fontId="60" fillId="33" borderId="0" xfId="0" applyNumberFormat="1" applyFont="1" applyFill="1" applyBorder="1" applyAlignment="1">
      <alignment horizontal="center" vertical="top" wrapText="1"/>
    </xf>
    <xf numFmtId="49" fontId="63" fillId="33" borderId="21" xfId="0" applyNumberFormat="1" applyFont="1" applyFill="1" applyBorder="1" applyAlignment="1">
      <alignment horizontal="center" vertical="top"/>
    </xf>
    <xf numFmtId="3" fontId="62" fillId="33" borderId="13" xfId="0" applyNumberFormat="1" applyFont="1" applyFill="1" applyBorder="1" applyAlignment="1">
      <alignment vertical="top" wrapText="1"/>
    </xf>
    <xf numFmtId="3" fontId="60" fillId="33" borderId="15" xfId="0" applyNumberFormat="1" applyFont="1" applyFill="1" applyBorder="1" applyAlignment="1">
      <alignment horizontal="center" vertical="top" wrapText="1"/>
    </xf>
    <xf numFmtId="49" fontId="63" fillId="33" borderId="0" xfId="0" applyNumberFormat="1" applyFont="1" applyFill="1" applyBorder="1" applyAlignment="1">
      <alignment horizontal="center" vertical="top"/>
    </xf>
    <xf numFmtId="3" fontId="61" fillId="33" borderId="0" xfId="0" applyNumberFormat="1" applyFont="1" applyFill="1" applyBorder="1" applyAlignment="1">
      <alignment horizontal="center" vertical="top" wrapText="1"/>
    </xf>
    <xf numFmtId="4" fontId="60" fillId="33" borderId="10" xfId="0" applyNumberFormat="1" applyFont="1" applyFill="1" applyBorder="1" applyAlignment="1">
      <alignment vertical="top"/>
    </xf>
    <xf numFmtId="4" fontId="61" fillId="34" borderId="0" xfId="0" applyNumberFormat="1" applyFont="1" applyFill="1" applyBorder="1" applyAlignment="1">
      <alignment horizontal="right" vertical="center"/>
    </xf>
    <xf numFmtId="4" fontId="61" fillId="33" borderId="12" xfId="0" applyNumberFormat="1" applyFont="1" applyFill="1" applyBorder="1" applyAlignment="1">
      <alignment vertical="top"/>
    </xf>
    <xf numFmtId="4" fontId="60" fillId="33" borderId="0" xfId="0" applyNumberFormat="1" applyFont="1" applyFill="1" applyBorder="1" applyAlignment="1">
      <alignment vertical="top"/>
    </xf>
    <xf numFmtId="4" fontId="61" fillId="34" borderId="17" xfId="0" applyNumberFormat="1" applyFont="1" applyFill="1" applyBorder="1" applyAlignment="1">
      <alignment horizontal="right" vertical="center"/>
    </xf>
    <xf numFmtId="49" fontId="62" fillId="34" borderId="17" xfId="0" applyNumberFormat="1" applyFont="1" applyFill="1" applyBorder="1" applyAlignment="1">
      <alignment horizontal="center" vertical="center"/>
    </xf>
    <xf numFmtId="49" fontId="62" fillId="34" borderId="21" xfId="0" applyNumberFormat="1" applyFont="1" applyFill="1" applyBorder="1" applyAlignment="1">
      <alignment horizontal="center" vertical="center"/>
    </xf>
    <xf numFmtId="49" fontId="63" fillId="33" borderId="0" xfId="0" applyNumberFormat="1" applyFont="1" applyFill="1" applyBorder="1" applyAlignment="1">
      <alignment horizontal="center" vertical="center"/>
    </xf>
    <xf numFmtId="3" fontId="62" fillId="33" borderId="12" xfId="0" applyNumberFormat="1" applyFont="1" applyFill="1" applyBorder="1" applyAlignment="1">
      <alignment horizontal="left" vertical="center" wrapText="1"/>
    </xf>
    <xf numFmtId="3" fontId="61" fillId="33" borderId="0" xfId="0" applyNumberFormat="1" applyFont="1" applyFill="1" applyBorder="1" applyAlignment="1">
      <alignment horizontal="center" vertical="center" wrapText="1"/>
    </xf>
    <xf numFmtId="49" fontId="62" fillId="33" borderId="0" xfId="0" applyNumberFormat="1" applyFont="1" applyFill="1" applyBorder="1" applyAlignment="1">
      <alignment horizontal="center" vertical="center"/>
    </xf>
    <xf numFmtId="3" fontId="63" fillId="33" borderId="12" xfId="0" applyNumberFormat="1" applyFont="1" applyFill="1" applyBorder="1" applyAlignment="1">
      <alignment horizontal="left" vertical="center" wrapText="1"/>
    </xf>
    <xf numFmtId="3" fontId="60" fillId="33" borderId="0" xfId="0" applyNumberFormat="1" applyFont="1" applyFill="1" applyBorder="1" applyAlignment="1">
      <alignment horizontal="center" vertical="center" wrapText="1"/>
    </xf>
    <xf numFmtId="49" fontId="62" fillId="33" borderId="12" xfId="0" applyNumberFormat="1" applyFont="1" applyFill="1" applyBorder="1" applyAlignment="1">
      <alignment horizontal="center" vertical="top"/>
    </xf>
    <xf numFmtId="49" fontId="62" fillId="33" borderId="13" xfId="0" applyNumberFormat="1" applyFont="1" applyFill="1" applyBorder="1" applyAlignment="1">
      <alignment horizontal="center" vertical="top"/>
    </xf>
    <xf numFmtId="3" fontId="62" fillId="33" borderId="30" xfId="0" applyNumberFormat="1" applyFont="1" applyFill="1" applyBorder="1" applyAlignment="1">
      <alignment vertical="top" wrapText="1"/>
    </xf>
    <xf numFmtId="49" fontId="62" fillId="33" borderId="27" xfId="0" applyNumberFormat="1" applyFont="1" applyFill="1" applyBorder="1" applyAlignment="1">
      <alignment horizontal="center" vertical="top"/>
    </xf>
    <xf numFmtId="3" fontId="62" fillId="33" borderId="27" xfId="0" applyNumberFormat="1" applyFont="1" applyFill="1" applyBorder="1" applyAlignment="1">
      <alignment vertical="top" wrapText="1"/>
    </xf>
    <xf numFmtId="3" fontId="60" fillId="33" borderId="27" xfId="0" applyNumberFormat="1" applyFont="1" applyFill="1" applyBorder="1" applyAlignment="1">
      <alignment horizontal="center" vertical="top" wrapText="1"/>
    </xf>
    <xf numFmtId="3" fontId="64" fillId="33" borderId="35" xfId="0" applyNumberFormat="1" applyFont="1" applyFill="1" applyBorder="1" applyAlignment="1">
      <alignment horizontal="center" vertical="center"/>
    </xf>
    <xf numFmtId="4" fontId="61" fillId="33" borderId="17" xfId="0" applyNumberFormat="1" applyFont="1" applyFill="1" applyBorder="1" applyAlignment="1">
      <alignment vertical="top"/>
    </xf>
    <xf numFmtId="4" fontId="61" fillId="34" borderId="14" xfId="0" applyNumberFormat="1" applyFont="1" applyFill="1" applyBorder="1" applyAlignment="1">
      <alignment horizontal="right" vertical="center"/>
    </xf>
    <xf numFmtId="3" fontId="62" fillId="34" borderId="15" xfId="0" applyNumberFormat="1" applyFont="1" applyFill="1" applyBorder="1" applyAlignment="1">
      <alignment horizontal="left" vertical="center" wrapText="1"/>
    </xf>
    <xf numFmtId="3" fontId="63" fillId="0" borderId="28" xfId="0" applyNumberFormat="1" applyFont="1" applyFill="1" applyBorder="1" applyAlignment="1">
      <alignment horizontal="center" vertical="center"/>
    </xf>
    <xf numFmtId="3" fontId="61" fillId="0" borderId="12" xfId="0" applyNumberFormat="1" applyFont="1" applyFill="1" applyBorder="1" applyAlignment="1">
      <alignment horizontal="center" vertical="center" wrapText="1"/>
    </xf>
    <xf numFmtId="3" fontId="62" fillId="34" borderId="0" xfId="0" applyNumberFormat="1" applyFont="1" applyFill="1" applyBorder="1" applyAlignment="1">
      <alignment horizontal="left" vertical="center" wrapText="1"/>
    </xf>
    <xf numFmtId="4" fontId="60" fillId="33" borderId="11" xfId="0" applyNumberFormat="1" applyFont="1" applyFill="1" applyBorder="1" applyAlignment="1">
      <alignment vertical="top"/>
    </xf>
    <xf numFmtId="4" fontId="1" fillId="33" borderId="17" xfId="0" applyNumberFormat="1" applyFont="1" applyFill="1" applyBorder="1" applyAlignment="1">
      <alignment horizontal="right" vertical="top"/>
    </xf>
    <xf numFmtId="4" fontId="61" fillId="33" borderId="0" xfId="0" applyNumberFormat="1" applyFont="1" applyFill="1" applyBorder="1" applyAlignment="1">
      <alignment horizontal="right" vertical="center"/>
    </xf>
    <xf numFmtId="4" fontId="61" fillId="33" borderId="12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Border="1" applyAlignment="1">
      <alignment horizontal="right" vertical="center"/>
    </xf>
    <xf numFmtId="4" fontId="3" fillId="34" borderId="15" xfId="0" applyNumberFormat="1" applyFont="1" applyFill="1" applyBorder="1" applyAlignment="1">
      <alignment horizontal="right" vertical="center"/>
    </xf>
    <xf numFmtId="4" fontId="61" fillId="36" borderId="14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horizontal="right" vertical="center"/>
    </xf>
    <xf numFmtId="4" fontId="3" fillId="33" borderId="12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horizontal="right" vertical="top"/>
    </xf>
    <xf numFmtId="4" fontId="8" fillId="33" borderId="12" xfId="0" applyNumberFormat="1" applyFont="1" applyFill="1" applyBorder="1" applyAlignment="1">
      <alignment horizontal="right" vertical="top"/>
    </xf>
    <xf numFmtId="4" fontId="8" fillId="33" borderId="12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/>
    </xf>
    <xf numFmtId="4" fontId="8" fillId="33" borderId="13" xfId="0" applyNumberFormat="1" applyFont="1" applyFill="1" applyBorder="1" applyAlignment="1">
      <alignment horizontal="right" vertical="top"/>
    </xf>
    <xf numFmtId="4" fontId="8" fillId="33" borderId="13" xfId="0" applyNumberFormat="1" applyFont="1" applyFill="1" applyBorder="1" applyAlignment="1">
      <alignment vertical="top"/>
    </xf>
    <xf numFmtId="4" fontId="1" fillId="33" borderId="17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horizontal="right" vertical="center"/>
    </xf>
    <xf numFmtId="49" fontId="60" fillId="33" borderId="20" xfId="0" applyNumberFormat="1" applyFont="1" applyFill="1" applyBorder="1" applyAlignment="1">
      <alignment wrapText="1"/>
    </xf>
    <xf numFmtId="1" fontId="64" fillId="33" borderId="33" xfId="0" applyNumberFormat="1" applyFont="1" applyFill="1" applyBorder="1" applyAlignment="1">
      <alignment horizontal="center" vertical="center"/>
    </xf>
    <xf numFmtId="49" fontId="64" fillId="33" borderId="33" xfId="0" applyNumberFormat="1" applyFont="1" applyFill="1" applyBorder="1" applyAlignment="1">
      <alignment horizontal="center" vertical="center"/>
    </xf>
    <xf numFmtId="1" fontId="64" fillId="33" borderId="24" xfId="0" applyNumberFormat="1" applyFont="1" applyFill="1" applyBorder="1" applyAlignment="1">
      <alignment horizontal="center" vertical="center" wrapText="1"/>
    </xf>
    <xf numFmtId="1" fontId="64" fillId="33" borderId="25" xfId="0" applyNumberFormat="1" applyFont="1" applyFill="1" applyBorder="1" applyAlignment="1">
      <alignment horizontal="center" vertical="center" wrapText="1"/>
    </xf>
    <xf numFmtId="1" fontId="64" fillId="33" borderId="24" xfId="0" applyNumberFormat="1" applyFont="1" applyFill="1" applyBorder="1" applyAlignment="1">
      <alignment horizontal="center" vertical="center"/>
    </xf>
    <xf numFmtId="1" fontId="64" fillId="33" borderId="24" xfId="0" applyNumberFormat="1" applyFont="1" applyFill="1" applyBorder="1" applyAlignment="1">
      <alignment horizontal="center"/>
    </xf>
    <xf numFmtId="1" fontId="64" fillId="33" borderId="25" xfId="0" applyNumberFormat="1" applyFont="1" applyFill="1" applyBorder="1" applyAlignment="1">
      <alignment horizontal="center"/>
    </xf>
    <xf numFmtId="1" fontId="64" fillId="33" borderId="35" xfId="0" applyNumberFormat="1" applyFont="1" applyFill="1" applyBorder="1" applyAlignment="1">
      <alignment horizontal="center"/>
    </xf>
    <xf numFmtId="49" fontId="63" fillId="34" borderId="36" xfId="0" applyNumberFormat="1" applyFont="1" applyFill="1" applyBorder="1" applyAlignment="1">
      <alignment horizontal="center" vertical="center"/>
    </xf>
    <xf numFmtId="49" fontId="61" fillId="34" borderId="18" xfId="0" applyNumberFormat="1" applyFont="1" applyFill="1" applyBorder="1" applyAlignment="1">
      <alignment horizontal="center" vertical="center"/>
    </xf>
    <xf numFmtId="1" fontId="63" fillId="34" borderId="34" xfId="0" applyNumberFormat="1" applyFont="1" applyFill="1" applyBorder="1" applyAlignment="1">
      <alignment horizontal="left" vertical="center" wrapText="1"/>
    </xf>
    <xf numFmtId="1" fontId="61" fillId="34" borderId="18" xfId="0" applyNumberFormat="1" applyFont="1" applyFill="1" applyBorder="1" applyAlignment="1">
      <alignment horizontal="center" vertical="center" wrapText="1"/>
    </xf>
    <xf numFmtId="4" fontId="61" fillId="34" borderId="34" xfId="0" applyNumberFormat="1" applyFont="1" applyFill="1" applyBorder="1" applyAlignment="1">
      <alignment horizontal="right"/>
    </xf>
    <xf numFmtId="4" fontId="61" fillId="34" borderId="18" xfId="0" applyNumberFormat="1" applyFont="1" applyFill="1" applyBorder="1" applyAlignment="1">
      <alignment horizontal="right"/>
    </xf>
    <xf numFmtId="3" fontId="63" fillId="34" borderId="36" xfId="0" applyNumberFormat="1" applyFont="1" applyFill="1" applyBorder="1" applyAlignment="1">
      <alignment horizontal="center" vertical="center"/>
    </xf>
    <xf numFmtId="3" fontId="63" fillId="34" borderId="28" xfId="0" applyNumberFormat="1" applyFont="1" applyFill="1" applyBorder="1" applyAlignment="1">
      <alignment horizontal="center" vertical="center"/>
    </xf>
    <xf numFmtId="3" fontId="63" fillId="34" borderId="37" xfId="0" applyNumberFormat="1" applyFont="1" applyFill="1" applyBorder="1" applyAlignment="1">
      <alignment horizontal="center" vertical="center"/>
    </xf>
    <xf numFmtId="3" fontId="63" fillId="34" borderId="22" xfId="0" applyNumberFormat="1" applyFont="1" applyFill="1" applyBorder="1" applyAlignment="1">
      <alignment horizontal="center" vertical="center"/>
    </xf>
    <xf numFmtId="4" fontId="65" fillId="34" borderId="18" xfId="0" applyNumberFormat="1" applyFont="1" applyFill="1" applyBorder="1" applyAlignment="1">
      <alignment horizontal="right" vertical="center"/>
    </xf>
    <xf numFmtId="4" fontId="65" fillId="34" borderId="38" xfId="0" applyNumberFormat="1" applyFont="1" applyFill="1" applyBorder="1" applyAlignment="1">
      <alignment horizontal="right"/>
    </xf>
    <xf numFmtId="1" fontId="65" fillId="34" borderId="18" xfId="0" applyNumberFormat="1" applyFont="1" applyFill="1" applyBorder="1" applyAlignment="1">
      <alignment horizontal="center"/>
    </xf>
    <xf numFmtId="1" fontId="65" fillId="34" borderId="34" xfId="0" applyNumberFormat="1" applyFont="1" applyFill="1" applyBorder="1" applyAlignment="1">
      <alignment horizontal="center"/>
    </xf>
    <xf numFmtId="4" fontId="66" fillId="34" borderId="12" xfId="0" applyNumberFormat="1" applyFont="1" applyFill="1" applyBorder="1" applyAlignment="1">
      <alignment horizontal="right" vertical="center"/>
    </xf>
    <xf numFmtId="4" fontId="66" fillId="34" borderId="20" xfId="0" applyNumberFormat="1" applyFont="1" applyFill="1" applyBorder="1" applyAlignment="1">
      <alignment horizontal="right" vertical="center"/>
    </xf>
    <xf numFmtId="1" fontId="65" fillId="34" borderId="12" xfId="0" applyNumberFormat="1" applyFont="1" applyFill="1" applyBorder="1" applyAlignment="1">
      <alignment horizontal="center"/>
    </xf>
    <xf numFmtId="1" fontId="65" fillId="34" borderId="0" xfId="0" applyNumberFormat="1" applyFont="1" applyFill="1" applyBorder="1" applyAlignment="1">
      <alignment horizontal="center"/>
    </xf>
    <xf numFmtId="1" fontId="65" fillId="35" borderId="22" xfId="0" applyNumberFormat="1" applyFont="1" applyFill="1" applyBorder="1" applyAlignment="1">
      <alignment horizontal="center" vertical="center"/>
    </xf>
    <xf numFmtId="4" fontId="65" fillId="35" borderId="11" xfId="0" applyNumberFormat="1" applyFont="1" applyFill="1" applyBorder="1" applyAlignment="1">
      <alignment horizontal="right" vertical="center"/>
    </xf>
    <xf numFmtId="4" fontId="65" fillId="35" borderId="10" xfId="0" applyNumberFormat="1" applyFont="1" applyFill="1" applyBorder="1" applyAlignment="1">
      <alignment horizontal="center"/>
    </xf>
    <xf numFmtId="4" fontId="66" fillId="35" borderId="17" xfId="0" applyNumberFormat="1" applyFont="1" applyFill="1" applyBorder="1" applyAlignment="1">
      <alignment horizontal="right" vertical="center"/>
    </xf>
    <xf numFmtId="1" fontId="65" fillId="35" borderId="11" xfId="0" applyNumberFormat="1" applyFont="1" applyFill="1" applyBorder="1" applyAlignment="1">
      <alignment horizontal="center"/>
    </xf>
    <xf numFmtId="1" fontId="65" fillId="35" borderId="10" xfId="0" applyNumberFormat="1" applyFont="1" applyFill="1" applyBorder="1" applyAlignment="1">
      <alignment horizontal="center"/>
    </xf>
    <xf numFmtId="1" fontId="65" fillId="35" borderId="19" xfId="0" applyNumberFormat="1" applyFont="1" applyFill="1" applyBorder="1" applyAlignment="1">
      <alignment horizontal="center" vertical="center"/>
    </xf>
    <xf numFmtId="4" fontId="66" fillId="35" borderId="12" xfId="0" applyNumberFormat="1" applyFont="1" applyFill="1" applyBorder="1" applyAlignment="1">
      <alignment horizontal="right" vertical="center"/>
    </xf>
    <xf numFmtId="4" fontId="65" fillId="35" borderId="0" xfId="0" applyNumberFormat="1" applyFont="1" applyFill="1" applyBorder="1" applyAlignment="1">
      <alignment horizontal="center"/>
    </xf>
    <xf numFmtId="4" fontId="66" fillId="35" borderId="20" xfId="0" applyNumberFormat="1" applyFont="1" applyFill="1" applyBorder="1" applyAlignment="1">
      <alignment horizontal="right" vertical="center"/>
    </xf>
    <xf numFmtId="1" fontId="65" fillId="35" borderId="12" xfId="0" applyNumberFormat="1" applyFont="1" applyFill="1" applyBorder="1" applyAlignment="1">
      <alignment horizontal="center"/>
    </xf>
    <xf numFmtId="1" fontId="65" fillId="35" borderId="0" xfId="0" applyNumberFormat="1" applyFont="1" applyFill="1" applyBorder="1" applyAlignment="1">
      <alignment horizontal="center"/>
    </xf>
    <xf numFmtId="4" fontId="66" fillId="33" borderId="12" xfId="0" applyNumberFormat="1" applyFont="1" applyFill="1" applyBorder="1" applyAlignment="1">
      <alignment/>
    </xf>
    <xf numFmtId="4" fontId="65" fillId="35" borderId="15" xfId="0" applyNumberFormat="1" applyFont="1" applyFill="1" applyBorder="1" applyAlignment="1">
      <alignment horizontal="center"/>
    </xf>
    <xf numFmtId="4" fontId="66" fillId="35" borderId="21" xfId="0" applyNumberFormat="1" applyFont="1" applyFill="1" applyBorder="1" applyAlignment="1">
      <alignment horizontal="right" vertical="center"/>
    </xf>
    <xf numFmtId="1" fontId="65" fillId="35" borderId="13" xfId="0" applyNumberFormat="1" applyFont="1" applyFill="1" applyBorder="1" applyAlignment="1">
      <alignment horizontal="center"/>
    </xf>
    <xf numFmtId="1" fontId="65" fillId="35" borderId="15" xfId="0" applyNumberFormat="1" applyFont="1" applyFill="1" applyBorder="1" applyAlignment="1">
      <alignment horizontal="center"/>
    </xf>
    <xf numFmtId="1" fontId="65" fillId="0" borderId="19" xfId="0" applyNumberFormat="1" applyFont="1" applyFill="1" applyBorder="1" applyAlignment="1">
      <alignment horizontal="center" vertical="center"/>
    </xf>
    <xf numFmtId="4" fontId="65" fillId="0" borderId="17" xfId="0" applyNumberFormat="1" applyFont="1" applyFill="1" applyBorder="1" applyAlignment="1">
      <alignment horizontal="right"/>
    </xf>
    <xf numFmtId="4" fontId="65" fillId="0" borderId="11" xfId="0" applyNumberFormat="1" applyFont="1" applyFill="1" applyBorder="1" applyAlignment="1">
      <alignment horizontal="right"/>
    </xf>
    <xf numFmtId="4" fontId="65" fillId="0" borderId="12" xfId="0" applyNumberFormat="1" applyFont="1" applyFill="1" applyBorder="1" applyAlignment="1">
      <alignment horizontal="center"/>
    </xf>
    <xf numFmtId="4" fontId="65" fillId="0" borderId="20" xfId="0" applyNumberFormat="1" applyFont="1" applyFill="1" applyBorder="1" applyAlignment="1">
      <alignment horizontal="right"/>
    </xf>
    <xf numFmtId="1" fontId="65" fillId="0" borderId="12" xfId="0" applyNumberFormat="1" applyFont="1" applyFill="1" applyBorder="1" applyAlignment="1">
      <alignment horizontal="center"/>
    </xf>
    <xf numFmtId="1" fontId="65" fillId="0" borderId="0" xfId="0" applyNumberFormat="1" applyFont="1" applyFill="1" applyBorder="1" applyAlignment="1">
      <alignment horizontal="center"/>
    </xf>
    <xf numFmtId="4" fontId="66" fillId="0" borderId="12" xfId="0" applyNumberFormat="1" applyFont="1" applyFill="1" applyBorder="1" applyAlignment="1">
      <alignment horizontal="right" vertical="center"/>
    </xf>
    <xf numFmtId="4" fontId="66" fillId="0" borderId="20" xfId="0" applyNumberFormat="1" applyFont="1" applyFill="1" applyBorder="1" applyAlignment="1">
      <alignment horizontal="right"/>
    </xf>
    <xf numFmtId="4" fontId="66" fillId="0" borderId="12" xfId="0" applyNumberFormat="1" applyFont="1" applyFill="1" applyBorder="1" applyAlignment="1">
      <alignment horizontal="right"/>
    </xf>
    <xf numFmtId="4" fontId="66" fillId="0" borderId="20" xfId="0" applyNumberFormat="1" applyFont="1" applyFill="1" applyBorder="1" applyAlignment="1">
      <alignment horizontal="right" vertical="center"/>
    </xf>
    <xf numFmtId="4" fontId="66" fillId="33" borderId="13" xfId="0" applyNumberFormat="1" applyFont="1" applyFill="1" applyBorder="1" applyAlignment="1">
      <alignment/>
    </xf>
    <xf numFmtId="4" fontId="65" fillId="0" borderId="13" xfId="0" applyNumberFormat="1" applyFont="1" applyFill="1" applyBorder="1" applyAlignment="1">
      <alignment horizontal="center"/>
    </xf>
    <xf numFmtId="4" fontId="65" fillId="33" borderId="14" xfId="0" applyNumberFormat="1" applyFont="1" applyFill="1" applyBorder="1" applyAlignment="1">
      <alignment/>
    </xf>
    <xf numFmtId="4" fontId="65" fillId="33" borderId="12" xfId="0" applyNumberFormat="1" applyFont="1" applyFill="1" applyBorder="1" applyAlignment="1">
      <alignment/>
    </xf>
    <xf numFmtId="4" fontId="65" fillId="33" borderId="0" xfId="0" applyNumberFormat="1" applyFont="1" applyFill="1" applyBorder="1" applyAlignment="1">
      <alignment/>
    </xf>
    <xf numFmtId="3" fontId="65" fillId="0" borderId="11" xfId="0" applyNumberFormat="1" applyFont="1" applyFill="1" applyBorder="1" applyAlignment="1">
      <alignment horizontal="center"/>
    </xf>
    <xf numFmtId="1" fontId="65" fillId="0" borderId="14" xfId="0" applyNumberFormat="1" applyFont="1" applyFill="1" applyBorder="1" applyAlignment="1">
      <alignment horizontal="center"/>
    </xf>
    <xf numFmtId="1" fontId="65" fillId="0" borderId="17" xfId="0" applyNumberFormat="1" applyFont="1" applyFill="1" applyBorder="1" applyAlignment="1">
      <alignment horizontal="center"/>
    </xf>
    <xf numFmtId="1" fontId="65" fillId="0" borderId="11" xfId="0" applyNumberFormat="1" applyFont="1" applyFill="1" applyBorder="1" applyAlignment="1">
      <alignment horizontal="center"/>
    </xf>
    <xf numFmtId="4" fontId="66" fillId="33" borderId="23" xfId="0" applyNumberFormat="1" applyFont="1" applyFill="1" applyBorder="1" applyAlignment="1">
      <alignment/>
    </xf>
    <xf numFmtId="4" fontId="66" fillId="33" borderId="0" xfId="0" applyNumberFormat="1" applyFont="1" applyFill="1" applyBorder="1" applyAlignment="1">
      <alignment/>
    </xf>
    <xf numFmtId="3" fontId="65" fillId="0" borderId="12" xfId="0" applyNumberFormat="1" applyFont="1" applyFill="1" applyBorder="1" applyAlignment="1">
      <alignment horizontal="center"/>
    </xf>
    <xf numFmtId="1" fontId="65" fillId="0" borderId="23" xfId="0" applyNumberFormat="1" applyFont="1" applyFill="1" applyBorder="1" applyAlignment="1">
      <alignment horizontal="center"/>
    </xf>
    <xf numFmtId="1" fontId="65" fillId="0" borderId="20" xfId="0" applyNumberFormat="1" applyFont="1" applyFill="1" applyBorder="1" applyAlignment="1">
      <alignment horizontal="center"/>
    </xf>
    <xf numFmtId="1" fontId="65" fillId="0" borderId="29" xfId="0" applyNumberFormat="1" applyFont="1" applyFill="1" applyBorder="1" applyAlignment="1">
      <alignment horizontal="center" vertical="center"/>
    </xf>
    <xf numFmtId="3" fontId="65" fillId="0" borderId="13" xfId="0" applyNumberFormat="1" applyFont="1" applyFill="1" applyBorder="1" applyAlignment="1">
      <alignment horizontal="center"/>
    </xf>
    <xf numFmtId="1" fontId="65" fillId="0" borderId="30" xfId="0" applyNumberFormat="1" applyFont="1" applyFill="1" applyBorder="1" applyAlignment="1">
      <alignment horizontal="center"/>
    </xf>
    <xf numFmtId="1" fontId="65" fillId="0" borderId="21" xfId="0" applyNumberFormat="1" applyFont="1" applyFill="1" applyBorder="1" applyAlignment="1">
      <alignment horizontal="center"/>
    </xf>
    <xf numFmtId="1" fontId="65" fillId="0" borderId="13" xfId="0" applyNumberFormat="1" applyFont="1" applyFill="1" applyBorder="1" applyAlignment="1">
      <alignment horizontal="center"/>
    </xf>
    <xf numFmtId="3" fontId="67" fillId="34" borderId="19" xfId="0" applyNumberFormat="1" applyFont="1" applyFill="1" applyBorder="1" applyAlignment="1">
      <alignment horizontal="center" vertical="center"/>
    </xf>
    <xf numFmtId="4" fontId="65" fillId="34" borderId="11" xfId="0" applyNumberFormat="1" applyFont="1" applyFill="1" applyBorder="1" applyAlignment="1">
      <alignment horizontal="right" vertical="center"/>
    </xf>
    <xf numFmtId="4" fontId="65" fillId="34" borderId="10" xfId="0" applyNumberFormat="1" applyFont="1" applyFill="1" applyBorder="1" applyAlignment="1">
      <alignment horizontal="right" vertical="center"/>
    </xf>
    <xf numFmtId="3" fontId="65" fillId="34" borderId="17" xfId="0" applyNumberFormat="1" applyFont="1" applyFill="1" applyBorder="1" applyAlignment="1">
      <alignment horizontal="right" vertical="center"/>
    </xf>
    <xf numFmtId="3" fontId="65" fillId="34" borderId="11" xfId="0" applyNumberFormat="1" applyFont="1" applyFill="1" applyBorder="1" applyAlignment="1">
      <alignment horizontal="right" vertical="center"/>
    </xf>
    <xf numFmtId="3" fontId="65" fillId="34" borderId="10" xfId="0" applyNumberFormat="1" applyFont="1" applyFill="1" applyBorder="1" applyAlignment="1">
      <alignment horizontal="right" vertical="center"/>
    </xf>
    <xf numFmtId="4" fontId="66" fillId="34" borderId="0" xfId="0" applyNumberFormat="1" applyFont="1" applyFill="1" applyBorder="1" applyAlignment="1">
      <alignment horizontal="right" vertical="center"/>
    </xf>
    <xf numFmtId="4" fontId="65" fillId="34" borderId="12" xfId="0" applyNumberFormat="1" applyFont="1" applyFill="1" applyBorder="1" applyAlignment="1">
      <alignment horizontal="right" vertical="center"/>
    </xf>
    <xf numFmtId="3" fontId="65" fillId="34" borderId="20" xfId="0" applyNumberFormat="1" applyFont="1" applyFill="1" applyBorder="1" applyAlignment="1">
      <alignment horizontal="right" vertical="center"/>
    </xf>
    <xf numFmtId="3" fontId="65" fillId="34" borderId="12" xfId="0" applyNumberFormat="1" applyFont="1" applyFill="1" applyBorder="1" applyAlignment="1">
      <alignment horizontal="right" vertical="center"/>
    </xf>
    <xf numFmtId="3" fontId="65" fillId="34" borderId="0" xfId="0" applyNumberFormat="1" applyFont="1" applyFill="1" applyBorder="1" applyAlignment="1">
      <alignment horizontal="right" vertical="center"/>
    </xf>
    <xf numFmtId="4" fontId="66" fillId="34" borderId="13" xfId="0" applyNumberFormat="1" applyFont="1" applyFill="1" applyBorder="1" applyAlignment="1">
      <alignment horizontal="right" vertical="center"/>
    </xf>
    <xf numFmtId="4" fontId="65" fillId="34" borderId="13" xfId="0" applyNumberFormat="1" applyFont="1" applyFill="1" applyBorder="1" applyAlignment="1">
      <alignment horizontal="right" vertical="center"/>
    </xf>
    <xf numFmtId="3" fontId="65" fillId="34" borderId="21" xfId="0" applyNumberFormat="1" applyFont="1" applyFill="1" applyBorder="1" applyAlignment="1">
      <alignment horizontal="right" vertical="center"/>
    </xf>
    <xf numFmtId="3" fontId="65" fillId="34" borderId="13" xfId="0" applyNumberFormat="1" applyFont="1" applyFill="1" applyBorder="1" applyAlignment="1">
      <alignment horizontal="right" vertical="center"/>
    </xf>
    <xf numFmtId="3" fontId="65" fillId="34" borderId="15" xfId="0" applyNumberFormat="1" applyFont="1" applyFill="1" applyBorder="1" applyAlignment="1">
      <alignment horizontal="right" vertical="center"/>
    </xf>
    <xf numFmtId="3" fontId="67" fillId="33" borderId="31" xfId="0" applyNumberFormat="1" applyFont="1" applyFill="1" applyBorder="1" applyAlignment="1">
      <alignment/>
    </xf>
    <xf numFmtId="3" fontId="66" fillId="33" borderId="11" xfId="0" applyNumberFormat="1" applyFont="1" applyFill="1" applyBorder="1" applyAlignment="1">
      <alignment/>
    </xf>
    <xf numFmtId="3" fontId="66" fillId="33" borderId="17" xfId="0" applyNumberFormat="1" applyFont="1" applyFill="1" applyBorder="1" applyAlignment="1">
      <alignment horizontal="right"/>
    </xf>
    <xf numFmtId="3" fontId="66" fillId="33" borderId="11" xfId="0" applyNumberFormat="1" applyFont="1" applyFill="1" applyBorder="1" applyAlignment="1">
      <alignment horizontal="right"/>
    </xf>
    <xf numFmtId="3" fontId="67" fillId="33" borderId="28" xfId="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 horizontal="right"/>
    </xf>
    <xf numFmtId="3" fontId="66" fillId="33" borderId="12" xfId="0" applyNumberFormat="1" applyFont="1" applyFill="1" applyBorder="1" applyAlignment="1">
      <alignment/>
    </xf>
    <xf numFmtId="3" fontId="66" fillId="33" borderId="0" xfId="0" applyNumberFormat="1" applyFont="1" applyFill="1" applyBorder="1" applyAlignment="1">
      <alignment/>
    </xf>
    <xf numFmtId="3" fontId="66" fillId="33" borderId="20" xfId="0" applyNumberFormat="1" applyFont="1" applyFill="1" applyBorder="1" applyAlignment="1">
      <alignment horizontal="right"/>
    </xf>
    <xf numFmtId="3" fontId="66" fillId="33" borderId="12" xfId="0" applyNumberFormat="1" applyFont="1" applyFill="1" applyBorder="1" applyAlignment="1">
      <alignment horizontal="right"/>
    </xf>
    <xf numFmtId="3" fontId="66" fillId="33" borderId="0" xfId="0" applyNumberFormat="1" applyFont="1" applyFill="1" applyBorder="1" applyAlignment="1">
      <alignment horizontal="right"/>
    </xf>
    <xf numFmtId="3" fontId="66" fillId="33" borderId="21" xfId="0" applyNumberFormat="1" applyFont="1" applyFill="1" applyBorder="1" applyAlignment="1">
      <alignment horizontal="right"/>
    </xf>
    <xf numFmtId="3" fontId="66" fillId="33" borderId="13" xfId="0" applyNumberFormat="1" applyFont="1" applyFill="1" applyBorder="1" applyAlignment="1">
      <alignment horizontal="right"/>
    </xf>
    <xf numFmtId="4" fontId="65" fillId="33" borderId="12" xfId="0" applyNumberFormat="1" applyFont="1" applyFill="1" applyBorder="1" applyAlignment="1">
      <alignment horizontal="right"/>
    </xf>
    <xf numFmtId="3" fontId="65" fillId="36" borderId="17" xfId="0" applyNumberFormat="1" applyFont="1" applyFill="1" applyBorder="1" applyAlignment="1">
      <alignment horizontal="right"/>
    </xf>
    <xf numFmtId="3" fontId="66" fillId="36" borderId="11" xfId="0" applyNumberFormat="1" applyFont="1" applyFill="1" applyBorder="1" applyAlignment="1">
      <alignment/>
    </xf>
    <xf numFmtId="3" fontId="66" fillId="36" borderId="10" xfId="0" applyNumberFormat="1" applyFont="1" applyFill="1" applyBorder="1" applyAlignment="1">
      <alignment/>
    </xf>
    <xf numFmtId="4" fontId="66" fillId="36" borderId="11" xfId="0" applyNumberFormat="1" applyFont="1" applyFill="1" applyBorder="1" applyAlignment="1">
      <alignment/>
    </xf>
    <xf numFmtId="3" fontId="66" fillId="36" borderId="14" xfId="0" applyNumberFormat="1" applyFont="1" applyFill="1" applyBorder="1" applyAlignment="1">
      <alignment/>
    </xf>
    <xf numFmtId="3" fontId="66" fillId="36" borderId="11" xfId="0" applyNumberFormat="1" applyFont="1" applyFill="1" applyBorder="1" applyAlignment="1">
      <alignment horizontal="right"/>
    </xf>
    <xf numFmtId="3" fontId="66" fillId="36" borderId="12" xfId="0" applyNumberFormat="1" applyFont="1" applyFill="1" applyBorder="1" applyAlignment="1">
      <alignment horizontal="right"/>
    </xf>
    <xf numFmtId="3" fontId="66" fillId="36" borderId="13" xfId="0" applyNumberFormat="1" applyFont="1" applyFill="1" applyBorder="1" applyAlignment="1">
      <alignment horizontal="right"/>
    </xf>
    <xf numFmtId="3" fontId="66" fillId="36" borderId="14" xfId="0" applyNumberFormat="1" applyFont="1" applyFill="1" applyBorder="1" applyAlignment="1">
      <alignment horizontal="right"/>
    </xf>
    <xf numFmtId="3" fontId="66" fillId="36" borderId="23" xfId="0" applyNumberFormat="1" applyFont="1" applyFill="1" applyBorder="1" applyAlignment="1">
      <alignment horizontal="right"/>
    </xf>
    <xf numFmtId="3" fontId="66" fillId="36" borderId="30" xfId="0" applyNumberFormat="1" applyFont="1" applyFill="1" applyBorder="1" applyAlignment="1">
      <alignment horizontal="right"/>
    </xf>
    <xf numFmtId="3" fontId="67" fillId="33" borderId="31" xfId="0" applyNumberFormat="1" applyFont="1" applyFill="1" applyBorder="1" applyAlignment="1">
      <alignment horizontal="center" vertical="center"/>
    </xf>
    <xf numFmtId="4" fontId="65" fillId="33" borderId="11" xfId="0" applyNumberFormat="1" applyFont="1" applyFill="1" applyBorder="1" applyAlignment="1">
      <alignment horizontal="right" vertical="center"/>
    </xf>
    <xf numFmtId="4" fontId="65" fillId="33" borderId="10" xfId="0" applyNumberFormat="1" applyFont="1" applyFill="1" applyBorder="1" applyAlignment="1">
      <alignment horizontal="right"/>
    </xf>
    <xf numFmtId="4" fontId="65" fillId="33" borderId="10" xfId="0" applyNumberFormat="1" applyFont="1" applyFill="1" applyBorder="1" applyAlignment="1">
      <alignment horizontal="right" vertical="center"/>
    </xf>
    <xf numFmtId="3" fontId="65" fillId="33" borderId="11" xfId="0" applyNumberFormat="1" applyFont="1" applyFill="1" applyBorder="1" applyAlignment="1">
      <alignment horizontal="right" vertical="center"/>
    </xf>
    <xf numFmtId="3" fontId="65" fillId="33" borderId="10" xfId="0" applyNumberFormat="1" applyFont="1" applyFill="1" applyBorder="1" applyAlignment="1">
      <alignment horizontal="right" vertical="center"/>
    </xf>
    <xf numFmtId="3" fontId="67" fillId="33" borderId="28" xfId="0" applyNumberFormat="1" applyFont="1" applyFill="1" applyBorder="1" applyAlignment="1">
      <alignment horizontal="center" vertical="center"/>
    </xf>
    <xf numFmtId="4" fontId="66" fillId="33" borderId="12" xfId="0" applyNumberFormat="1" applyFont="1" applyFill="1" applyBorder="1" applyAlignment="1">
      <alignment horizontal="right" vertical="center"/>
    </xf>
    <xf numFmtId="4" fontId="65" fillId="33" borderId="12" xfId="0" applyNumberFormat="1" applyFont="1" applyFill="1" applyBorder="1" applyAlignment="1">
      <alignment horizontal="right" vertical="center"/>
    </xf>
    <xf numFmtId="4" fontId="65" fillId="33" borderId="0" xfId="0" applyNumberFormat="1" applyFont="1" applyFill="1" applyBorder="1" applyAlignment="1">
      <alignment horizontal="right" vertical="center"/>
    </xf>
    <xf numFmtId="3" fontId="65" fillId="33" borderId="12" xfId="0" applyNumberFormat="1" applyFont="1" applyFill="1" applyBorder="1" applyAlignment="1">
      <alignment horizontal="right" vertical="center"/>
    </xf>
    <xf numFmtId="3" fontId="65" fillId="33" borderId="0" xfId="0" applyNumberFormat="1" applyFont="1" applyFill="1" applyBorder="1" applyAlignment="1">
      <alignment horizontal="right" vertical="center"/>
    </xf>
    <xf numFmtId="4" fontId="66" fillId="33" borderId="13" xfId="0" applyNumberFormat="1" applyFont="1" applyFill="1" applyBorder="1" applyAlignment="1">
      <alignment horizontal="right" vertical="center"/>
    </xf>
    <xf numFmtId="4" fontId="65" fillId="33" borderId="13" xfId="0" applyNumberFormat="1" applyFont="1" applyFill="1" applyBorder="1" applyAlignment="1">
      <alignment horizontal="right" vertical="center"/>
    </xf>
    <xf numFmtId="3" fontId="65" fillId="33" borderId="13" xfId="0" applyNumberFormat="1" applyFont="1" applyFill="1" applyBorder="1" applyAlignment="1">
      <alignment horizontal="right" vertical="center"/>
    </xf>
    <xf numFmtId="3" fontId="65" fillId="33" borderId="15" xfId="0" applyNumberFormat="1" applyFont="1" applyFill="1" applyBorder="1" applyAlignment="1">
      <alignment horizontal="right" vertical="center"/>
    </xf>
    <xf numFmtId="4" fontId="65" fillId="33" borderId="11" xfId="0" applyNumberFormat="1" applyFont="1" applyFill="1" applyBorder="1" applyAlignment="1">
      <alignment horizontal="right"/>
    </xf>
    <xf numFmtId="3" fontId="65" fillId="34" borderId="14" xfId="0" applyNumberFormat="1" applyFont="1" applyFill="1" applyBorder="1" applyAlignment="1">
      <alignment horizontal="right" vertical="center"/>
    </xf>
    <xf numFmtId="3" fontId="65" fillId="34" borderId="23" xfId="0" applyNumberFormat="1" applyFont="1" applyFill="1" applyBorder="1" applyAlignment="1">
      <alignment horizontal="right" vertical="center"/>
    </xf>
    <xf numFmtId="3" fontId="65" fillId="34" borderId="39" xfId="0" applyNumberFormat="1" applyFont="1" applyFill="1" applyBorder="1" applyAlignment="1">
      <alignment horizontal="right" vertical="center"/>
    </xf>
    <xf numFmtId="3" fontId="65" fillId="34" borderId="40" xfId="0" applyNumberFormat="1" applyFont="1" applyFill="1" applyBorder="1" applyAlignment="1">
      <alignment horizontal="right" vertical="center"/>
    </xf>
    <xf numFmtId="3" fontId="65" fillId="34" borderId="27" xfId="0" applyNumberFormat="1" applyFont="1" applyFill="1" applyBorder="1" applyAlignment="1">
      <alignment horizontal="right" vertical="center"/>
    </xf>
    <xf numFmtId="3" fontId="65" fillId="34" borderId="16" xfId="0" applyNumberFormat="1" applyFont="1" applyFill="1" applyBorder="1" applyAlignment="1">
      <alignment horizontal="right" vertical="center"/>
    </xf>
    <xf numFmtId="3" fontId="65" fillId="34" borderId="18" xfId="0" applyNumberFormat="1" applyFont="1" applyFill="1" applyBorder="1" applyAlignment="1">
      <alignment horizontal="right" vertical="center"/>
    </xf>
    <xf numFmtId="3" fontId="65" fillId="34" borderId="34" xfId="0" applyNumberFormat="1" applyFont="1" applyFill="1" applyBorder="1" applyAlignment="1">
      <alignment horizontal="right" vertical="center"/>
    </xf>
    <xf numFmtId="3" fontId="67" fillId="35" borderId="22" xfId="0" applyNumberFormat="1" applyFont="1" applyFill="1" applyBorder="1" applyAlignment="1">
      <alignment horizontal="center" vertical="center"/>
    </xf>
    <xf numFmtId="4" fontId="66" fillId="35" borderId="14" xfId="0" applyNumberFormat="1" applyFont="1" applyFill="1" applyBorder="1" applyAlignment="1">
      <alignment horizontal="right" vertical="center"/>
    </xf>
    <xf numFmtId="3" fontId="65" fillId="35" borderId="11" xfId="0" applyNumberFormat="1" applyFont="1" applyFill="1" applyBorder="1" applyAlignment="1">
      <alignment horizontal="right" vertical="center"/>
    </xf>
    <xf numFmtId="3" fontId="65" fillId="35" borderId="10" xfId="0" applyNumberFormat="1" applyFont="1" applyFill="1" applyBorder="1" applyAlignment="1">
      <alignment horizontal="right" vertical="center"/>
    </xf>
    <xf numFmtId="4" fontId="66" fillId="35" borderId="11" xfId="0" applyNumberFormat="1" applyFont="1" applyFill="1" applyBorder="1" applyAlignment="1">
      <alignment horizontal="right" vertical="center"/>
    </xf>
    <xf numFmtId="3" fontId="67" fillId="35" borderId="19" xfId="0" applyNumberFormat="1" applyFont="1" applyFill="1" applyBorder="1" applyAlignment="1">
      <alignment horizontal="center" vertical="center"/>
    </xf>
    <xf numFmtId="4" fontId="66" fillId="35" borderId="23" xfId="0" applyNumberFormat="1" applyFont="1" applyFill="1" applyBorder="1" applyAlignment="1">
      <alignment horizontal="right" vertical="center"/>
    </xf>
    <xf numFmtId="3" fontId="65" fillId="35" borderId="12" xfId="0" applyNumberFormat="1" applyFont="1" applyFill="1" applyBorder="1" applyAlignment="1">
      <alignment horizontal="right" vertical="center"/>
    </xf>
    <xf numFmtId="3" fontId="65" fillId="35" borderId="0" xfId="0" applyNumberFormat="1" applyFont="1" applyFill="1" applyBorder="1" applyAlignment="1">
      <alignment horizontal="right" vertical="center"/>
    </xf>
    <xf numFmtId="4" fontId="66" fillId="33" borderId="12" xfId="0" applyNumberFormat="1" applyFont="1" applyFill="1" applyBorder="1" applyAlignment="1">
      <alignment horizontal="right" vertical="top"/>
    </xf>
    <xf numFmtId="4" fontId="66" fillId="35" borderId="13" xfId="0" applyNumberFormat="1" applyFont="1" applyFill="1" applyBorder="1" applyAlignment="1">
      <alignment horizontal="right" vertical="center"/>
    </xf>
    <xf numFmtId="4" fontId="66" fillId="33" borderId="13" xfId="0" applyNumberFormat="1" applyFont="1" applyFill="1" applyBorder="1" applyAlignment="1">
      <alignment horizontal="right" vertical="top"/>
    </xf>
    <xf numFmtId="4" fontId="66" fillId="35" borderId="30" xfId="0" applyNumberFormat="1" applyFont="1" applyFill="1" applyBorder="1" applyAlignment="1">
      <alignment horizontal="right" vertical="center"/>
    </xf>
    <xf numFmtId="3" fontId="65" fillId="35" borderId="13" xfId="0" applyNumberFormat="1" applyFont="1" applyFill="1" applyBorder="1" applyAlignment="1">
      <alignment horizontal="right" vertical="center"/>
    </xf>
    <xf numFmtId="3" fontId="65" fillId="35" borderId="15" xfId="0" applyNumberFormat="1" applyFont="1" applyFill="1" applyBorder="1" applyAlignment="1">
      <alignment horizontal="right" vertical="center"/>
    </xf>
    <xf numFmtId="3" fontId="67" fillId="0" borderId="19" xfId="0" applyNumberFormat="1" applyFont="1" applyFill="1" applyBorder="1" applyAlignment="1">
      <alignment horizontal="center" vertical="center"/>
    </xf>
    <xf numFmtId="4" fontId="66" fillId="0" borderId="0" xfId="0" applyNumberFormat="1" applyFont="1" applyFill="1" applyBorder="1" applyAlignment="1">
      <alignment horizontal="right" vertical="center"/>
    </xf>
    <xf numFmtId="3" fontId="65" fillId="0" borderId="12" xfId="0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 applyAlignment="1">
      <alignment horizontal="right" vertical="center"/>
    </xf>
    <xf numFmtId="4" fontId="66" fillId="33" borderId="20" xfId="0" applyNumberFormat="1" applyFont="1" applyFill="1" applyBorder="1" applyAlignment="1">
      <alignment horizontal="right" vertical="top"/>
    </xf>
    <xf numFmtId="3" fontId="67" fillId="33" borderId="19" xfId="0" applyNumberFormat="1" applyFont="1" applyFill="1" applyBorder="1" applyAlignment="1">
      <alignment vertical="top"/>
    </xf>
    <xf numFmtId="4" fontId="65" fillId="33" borderId="10" xfId="0" applyNumberFormat="1" applyFont="1" applyFill="1" applyBorder="1" applyAlignment="1">
      <alignment horizontal="right" vertical="top"/>
    </xf>
    <xf numFmtId="4" fontId="65" fillId="33" borderId="11" xfId="0" applyNumberFormat="1" applyFont="1" applyFill="1" applyBorder="1" applyAlignment="1">
      <alignment horizontal="right" vertical="top"/>
    </xf>
    <xf numFmtId="4" fontId="65" fillId="33" borderId="11" xfId="0" applyNumberFormat="1" applyFont="1" applyFill="1" applyBorder="1" applyAlignment="1">
      <alignment vertical="top"/>
    </xf>
    <xf numFmtId="4" fontId="65" fillId="33" borderId="10" xfId="0" applyNumberFormat="1" applyFont="1" applyFill="1" applyBorder="1" applyAlignment="1">
      <alignment vertical="top"/>
    </xf>
    <xf numFmtId="4" fontId="66" fillId="33" borderId="11" xfId="0" applyNumberFormat="1" applyFont="1" applyFill="1" applyBorder="1" applyAlignment="1">
      <alignment vertical="top"/>
    </xf>
    <xf numFmtId="4" fontId="66" fillId="33" borderId="10" xfId="0" applyNumberFormat="1" applyFont="1" applyFill="1" applyBorder="1" applyAlignment="1">
      <alignment vertical="top"/>
    </xf>
    <xf numFmtId="3" fontId="66" fillId="33" borderId="11" xfId="0" applyNumberFormat="1" applyFont="1" applyFill="1" applyBorder="1" applyAlignment="1">
      <alignment horizontal="right" vertical="top"/>
    </xf>
    <xf numFmtId="3" fontId="66" fillId="33" borderId="10" xfId="0" applyNumberFormat="1" applyFont="1" applyFill="1" applyBorder="1" applyAlignment="1">
      <alignment horizontal="right" vertical="top"/>
    </xf>
    <xf numFmtId="3" fontId="66" fillId="33" borderId="17" xfId="0" applyNumberFormat="1" applyFont="1" applyFill="1" applyBorder="1" applyAlignment="1">
      <alignment horizontal="right" vertical="top"/>
    </xf>
    <xf numFmtId="4" fontId="66" fillId="33" borderId="0" xfId="0" applyNumberFormat="1" applyFont="1" applyFill="1" applyBorder="1" applyAlignment="1">
      <alignment horizontal="right" vertical="top"/>
    </xf>
    <xf numFmtId="4" fontId="66" fillId="33" borderId="23" xfId="0" applyNumberFormat="1" applyFont="1" applyFill="1" applyBorder="1" applyAlignment="1">
      <alignment horizontal="right" vertical="top"/>
    </xf>
    <xf numFmtId="4" fontId="66" fillId="33" borderId="12" xfId="0" applyNumberFormat="1" applyFont="1" applyFill="1" applyBorder="1" applyAlignment="1">
      <alignment vertical="top"/>
    </xf>
    <xf numFmtId="4" fontId="66" fillId="33" borderId="0" xfId="0" applyNumberFormat="1" applyFont="1" applyFill="1" applyBorder="1" applyAlignment="1">
      <alignment vertical="top"/>
    </xf>
    <xf numFmtId="3" fontId="66" fillId="33" borderId="12" xfId="0" applyNumberFormat="1" applyFont="1" applyFill="1" applyBorder="1" applyAlignment="1">
      <alignment horizontal="right" vertical="top"/>
    </xf>
    <xf numFmtId="3" fontId="66" fillId="33" borderId="0" xfId="0" applyNumberFormat="1" applyFont="1" applyFill="1" applyBorder="1" applyAlignment="1">
      <alignment horizontal="right" vertical="top"/>
    </xf>
    <xf numFmtId="3" fontId="66" fillId="33" borderId="20" xfId="0" applyNumberFormat="1" applyFont="1" applyFill="1" applyBorder="1" applyAlignment="1">
      <alignment horizontal="right" vertical="top"/>
    </xf>
    <xf numFmtId="4" fontId="66" fillId="33" borderId="15" xfId="0" applyNumberFormat="1" applyFont="1" applyFill="1" applyBorder="1" applyAlignment="1">
      <alignment horizontal="right" vertical="top"/>
    </xf>
    <xf numFmtId="4" fontId="66" fillId="33" borderId="13" xfId="0" applyNumberFormat="1" applyFont="1" applyFill="1" applyBorder="1" applyAlignment="1">
      <alignment vertical="top"/>
    </xf>
    <xf numFmtId="4" fontId="66" fillId="33" borderId="15" xfId="0" applyNumberFormat="1" applyFont="1" applyFill="1" applyBorder="1" applyAlignment="1">
      <alignment vertical="top"/>
    </xf>
    <xf numFmtId="3" fontId="66" fillId="33" borderId="13" xfId="0" applyNumberFormat="1" applyFont="1" applyFill="1" applyBorder="1" applyAlignment="1">
      <alignment horizontal="right" vertical="top"/>
    </xf>
    <xf numFmtId="3" fontId="66" fillId="33" borderId="15" xfId="0" applyNumberFormat="1" applyFont="1" applyFill="1" applyBorder="1" applyAlignment="1">
      <alignment horizontal="right" vertical="top"/>
    </xf>
    <xf numFmtId="3" fontId="66" fillId="33" borderId="21" xfId="0" applyNumberFormat="1" applyFont="1" applyFill="1" applyBorder="1" applyAlignment="1">
      <alignment horizontal="right" vertical="top"/>
    </xf>
    <xf numFmtId="4" fontId="65" fillId="33" borderId="0" xfId="0" applyNumberFormat="1" applyFont="1" applyFill="1" applyBorder="1" applyAlignment="1">
      <alignment vertical="top"/>
    </xf>
    <xf numFmtId="4" fontId="65" fillId="33" borderId="0" xfId="0" applyNumberFormat="1" applyFont="1" applyFill="1" applyBorder="1" applyAlignment="1">
      <alignment horizontal="right" vertical="top"/>
    </xf>
    <xf numFmtId="4" fontId="65" fillId="33" borderId="12" xfId="0" applyNumberFormat="1" applyFont="1" applyFill="1" applyBorder="1" applyAlignment="1">
      <alignment horizontal="right" vertical="top"/>
    </xf>
    <xf numFmtId="3" fontId="66" fillId="33" borderId="14" xfId="0" applyNumberFormat="1" applyFont="1" applyFill="1" applyBorder="1" applyAlignment="1">
      <alignment horizontal="right" vertical="top"/>
    </xf>
    <xf numFmtId="3" fontId="66" fillId="33" borderId="23" xfId="0" applyNumberFormat="1" applyFont="1" applyFill="1" applyBorder="1" applyAlignment="1">
      <alignment horizontal="right" vertical="top"/>
    </xf>
    <xf numFmtId="3" fontId="67" fillId="33" borderId="29" xfId="0" applyNumberFormat="1" applyFont="1" applyFill="1" applyBorder="1" applyAlignment="1">
      <alignment vertical="top"/>
    </xf>
    <xf numFmtId="3" fontId="66" fillId="33" borderId="30" xfId="0" applyNumberFormat="1" applyFont="1" applyFill="1" applyBorder="1" applyAlignment="1">
      <alignment horizontal="right" vertical="top"/>
    </xf>
    <xf numFmtId="4" fontId="66" fillId="33" borderId="17" xfId="0" applyNumberFormat="1" applyFont="1" applyFill="1" applyBorder="1" applyAlignment="1">
      <alignment horizontal="right" vertical="top"/>
    </xf>
    <xf numFmtId="4" fontId="66" fillId="33" borderId="11" xfId="0" applyNumberFormat="1" applyFont="1" applyFill="1" applyBorder="1" applyAlignment="1">
      <alignment horizontal="right" vertical="top"/>
    </xf>
    <xf numFmtId="4" fontId="66" fillId="33" borderId="21" xfId="0" applyNumberFormat="1" applyFont="1" applyFill="1" applyBorder="1" applyAlignment="1">
      <alignment horizontal="right" vertical="top"/>
    </xf>
    <xf numFmtId="4" fontId="65" fillId="33" borderId="12" xfId="0" applyNumberFormat="1" applyFont="1" applyFill="1" applyBorder="1" applyAlignment="1">
      <alignment vertical="top"/>
    </xf>
    <xf numFmtId="3" fontId="65" fillId="33" borderId="19" xfId="0" applyNumberFormat="1" applyFont="1" applyFill="1" applyBorder="1" applyAlignment="1">
      <alignment vertical="top"/>
    </xf>
    <xf numFmtId="4" fontId="66" fillId="33" borderId="10" xfId="0" applyNumberFormat="1" applyFont="1" applyFill="1" applyBorder="1" applyAlignment="1">
      <alignment horizontal="right" vertical="top"/>
    </xf>
    <xf numFmtId="3" fontId="65" fillId="33" borderId="29" xfId="0" applyNumberFormat="1" applyFont="1" applyFill="1" applyBorder="1" applyAlignment="1">
      <alignment vertical="top"/>
    </xf>
    <xf numFmtId="4" fontId="66" fillId="33" borderId="41" xfId="0" applyNumberFormat="1" applyFont="1" applyFill="1" applyBorder="1" applyAlignment="1">
      <alignment horizontal="right" vertical="top"/>
    </xf>
    <xf numFmtId="3" fontId="67" fillId="33" borderId="22" xfId="0" applyNumberFormat="1" applyFont="1" applyFill="1" applyBorder="1" applyAlignment="1">
      <alignment horizontal="center" vertical="center"/>
    </xf>
    <xf numFmtId="3" fontId="67" fillId="33" borderId="19" xfId="0" applyNumberFormat="1" applyFont="1" applyFill="1" applyBorder="1" applyAlignment="1">
      <alignment horizontal="center" vertical="center"/>
    </xf>
    <xf numFmtId="3" fontId="67" fillId="33" borderId="28" xfId="0" applyNumberFormat="1" applyFont="1" applyFill="1" applyBorder="1" applyAlignment="1">
      <alignment vertical="top"/>
    </xf>
    <xf numFmtId="49" fontId="68" fillId="33" borderId="12" xfId="0" applyNumberFormat="1" applyFont="1" applyFill="1" applyBorder="1" applyAlignment="1">
      <alignment horizontal="center" vertical="top"/>
    </xf>
    <xf numFmtId="4" fontId="66" fillId="33" borderId="20" xfId="0" applyNumberFormat="1" applyFont="1" applyFill="1" applyBorder="1" applyAlignment="1">
      <alignment vertical="top"/>
    </xf>
    <xf numFmtId="3" fontId="67" fillId="33" borderId="37" xfId="0" applyNumberFormat="1" applyFont="1" applyFill="1" applyBorder="1" applyAlignment="1">
      <alignment vertical="top"/>
    </xf>
    <xf numFmtId="4" fontId="66" fillId="33" borderId="27" xfId="0" applyNumberFormat="1" applyFont="1" applyFill="1" applyBorder="1" applyAlignment="1">
      <alignment horizontal="right" vertical="top"/>
    </xf>
    <xf numFmtId="4" fontId="66" fillId="33" borderId="40" xfId="0" applyNumberFormat="1" applyFont="1" applyFill="1" applyBorder="1" applyAlignment="1">
      <alignment horizontal="right" vertical="top"/>
    </xf>
    <xf numFmtId="3" fontId="66" fillId="33" borderId="27" xfId="0" applyNumberFormat="1" applyFont="1" applyFill="1" applyBorder="1" applyAlignment="1">
      <alignment horizontal="right" vertical="top"/>
    </xf>
    <xf numFmtId="3" fontId="66" fillId="33" borderId="16" xfId="0" applyNumberFormat="1" applyFont="1" applyFill="1" applyBorder="1" applyAlignment="1">
      <alignment horizontal="right" vertical="top"/>
    </xf>
    <xf numFmtId="3" fontId="65" fillId="34" borderId="38" xfId="0" applyNumberFormat="1" applyFont="1" applyFill="1" applyBorder="1" applyAlignment="1">
      <alignment horizontal="right" vertical="center"/>
    </xf>
    <xf numFmtId="3" fontId="65" fillId="0" borderId="11" xfId="0" applyNumberFormat="1" applyFont="1" applyFill="1" applyBorder="1" applyAlignment="1">
      <alignment horizontal="right" vertical="center"/>
    </xf>
    <xf numFmtId="3" fontId="65" fillId="0" borderId="13" xfId="0" applyNumberFormat="1" applyFont="1" applyFill="1" applyBorder="1" applyAlignment="1">
      <alignment horizontal="right" vertical="center"/>
    </xf>
    <xf numFmtId="3" fontId="67" fillId="33" borderId="31" xfId="0" applyNumberFormat="1" applyFont="1" applyFill="1" applyBorder="1" applyAlignment="1">
      <alignment vertical="top"/>
    </xf>
    <xf numFmtId="49" fontId="68" fillId="33" borderId="11" xfId="0" applyNumberFormat="1" applyFont="1" applyFill="1" applyBorder="1" applyAlignment="1">
      <alignment horizontal="center" vertical="top"/>
    </xf>
    <xf numFmtId="3" fontId="66" fillId="33" borderId="11" xfId="0" applyNumberFormat="1" applyFont="1" applyFill="1" applyBorder="1" applyAlignment="1">
      <alignment vertical="top"/>
    </xf>
    <xf numFmtId="3" fontId="66" fillId="33" borderId="10" xfId="0" applyNumberFormat="1" applyFont="1" applyFill="1" applyBorder="1" applyAlignment="1">
      <alignment vertical="top"/>
    </xf>
    <xf numFmtId="3" fontId="66" fillId="33" borderId="12" xfId="0" applyNumberFormat="1" applyFont="1" applyFill="1" applyBorder="1" applyAlignment="1">
      <alignment vertical="top"/>
    </xf>
    <xf numFmtId="3" fontId="66" fillId="33" borderId="0" xfId="0" applyNumberFormat="1" applyFont="1" applyFill="1" applyBorder="1" applyAlignment="1">
      <alignment vertical="top"/>
    </xf>
    <xf numFmtId="3" fontId="66" fillId="33" borderId="13" xfId="0" applyNumberFormat="1" applyFont="1" applyFill="1" applyBorder="1" applyAlignment="1">
      <alignment vertical="top"/>
    </xf>
    <xf numFmtId="3" fontId="66" fillId="33" borderId="15" xfId="0" applyNumberFormat="1" applyFont="1" applyFill="1" applyBorder="1" applyAlignment="1">
      <alignment vertical="top"/>
    </xf>
    <xf numFmtId="3" fontId="67" fillId="33" borderId="22" xfId="0" applyNumberFormat="1" applyFont="1" applyFill="1" applyBorder="1" applyAlignment="1">
      <alignment vertical="top"/>
    </xf>
    <xf numFmtId="4" fontId="66" fillId="33" borderId="23" xfId="0" applyNumberFormat="1" applyFont="1" applyFill="1" applyBorder="1" applyAlignment="1">
      <alignment vertical="top"/>
    </xf>
    <xf numFmtId="3" fontId="65" fillId="33" borderId="12" xfId="0" applyNumberFormat="1" applyFont="1" applyFill="1" applyBorder="1" applyAlignment="1">
      <alignment horizontal="right" vertical="top"/>
    </xf>
    <xf numFmtId="4" fontId="65" fillId="33" borderId="14" xfId="0" applyNumberFormat="1" applyFont="1" applyFill="1" applyBorder="1" applyAlignment="1">
      <alignment vertical="top"/>
    </xf>
    <xf numFmtId="4" fontId="66" fillId="33" borderId="14" xfId="0" applyNumberFormat="1" applyFont="1" applyFill="1" applyBorder="1" applyAlignment="1">
      <alignment horizontal="right" vertical="top"/>
    </xf>
    <xf numFmtId="4" fontId="66" fillId="33" borderId="30" xfId="0" applyNumberFormat="1" applyFont="1" applyFill="1" applyBorder="1" applyAlignment="1">
      <alignment horizontal="right" vertical="top"/>
    </xf>
    <xf numFmtId="3" fontId="66" fillId="33" borderId="23" xfId="0" applyNumberFormat="1" applyFont="1" applyFill="1" applyBorder="1" applyAlignment="1">
      <alignment vertical="top"/>
    </xf>
    <xf numFmtId="3" fontId="65" fillId="33" borderId="42" xfId="0" applyNumberFormat="1" applyFont="1" applyFill="1" applyBorder="1" applyAlignment="1">
      <alignment vertical="top"/>
    </xf>
    <xf numFmtId="3" fontId="66" fillId="33" borderId="27" xfId="0" applyNumberFormat="1" applyFont="1" applyFill="1" applyBorder="1" applyAlignment="1">
      <alignment vertical="top"/>
    </xf>
    <xf numFmtId="3" fontId="65" fillId="34" borderId="43" xfId="0" applyNumberFormat="1" applyFont="1" applyFill="1" applyBorder="1" applyAlignment="1">
      <alignment horizontal="right" vertical="center"/>
    </xf>
    <xf numFmtId="4" fontId="65" fillId="33" borderId="13" xfId="0" applyNumberFormat="1" applyFont="1" applyFill="1" applyBorder="1" applyAlignment="1">
      <alignment horizontal="right"/>
    </xf>
    <xf numFmtId="4" fontId="66" fillId="33" borderId="21" xfId="0" applyNumberFormat="1" applyFont="1" applyFill="1" applyBorder="1" applyAlignment="1">
      <alignment vertical="top"/>
    </xf>
    <xf numFmtId="4" fontId="66" fillId="33" borderId="17" xfId="0" applyNumberFormat="1" applyFont="1" applyFill="1" applyBorder="1" applyAlignment="1">
      <alignment vertical="top"/>
    </xf>
    <xf numFmtId="3" fontId="66" fillId="33" borderId="30" xfId="0" applyNumberFormat="1" applyFont="1" applyFill="1" applyBorder="1" applyAlignment="1">
      <alignment vertical="top"/>
    </xf>
    <xf numFmtId="3" fontId="65" fillId="33" borderId="10" xfId="0" applyNumberFormat="1" applyFont="1" applyFill="1" applyBorder="1" applyAlignment="1">
      <alignment horizontal="right" vertical="top"/>
    </xf>
    <xf numFmtId="3" fontId="65" fillId="33" borderId="11" xfId="0" applyNumberFormat="1" applyFont="1" applyFill="1" applyBorder="1" applyAlignment="1">
      <alignment vertical="top"/>
    </xf>
    <xf numFmtId="3" fontId="65" fillId="33" borderId="14" xfId="0" applyNumberFormat="1" applyFont="1" applyFill="1" applyBorder="1" applyAlignment="1">
      <alignment vertical="top"/>
    </xf>
    <xf numFmtId="4" fontId="66" fillId="33" borderId="0" xfId="0" applyNumberFormat="1" applyFont="1" applyFill="1" applyBorder="1" applyAlignment="1">
      <alignment vertical="center"/>
    </xf>
    <xf numFmtId="4" fontId="66" fillId="33" borderId="12" xfId="0" applyNumberFormat="1" applyFont="1" applyFill="1" applyBorder="1" applyAlignment="1">
      <alignment vertical="center"/>
    </xf>
    <xf numFmtId="4" fontId="66" fillId="33" borderId="15" xfId="0" applyNumberFormat="1" applyFont="1" applyFill="1" applyBorder="1" applyAlignment="1">
      <alignment vertical="center"/>
    </xf>
    <xf numFmtId="4" fontId="65" fillId="33" borderId="0" xfId="0" applyNumberFormat="1" applyFont="1" applyFill="1" applyBorder="1" applyAlignment="1">
      <alignment vertical="center"/>
    </xf>
    <xf numFmtId="4" fontId="66" fillId="33" borderId="10" xfId="0" applyNumberFormat="1" applyFont="1" applyFill="1" applyBorder="1" applyAlignment="1">
      <alignment vertical="center"/>
    </xf>
    <xf numFmtId="3" fontId="67" fillId="33" borderId="42" xfId="0" applyNumberFormat="1" applyFont="1" applyFill="1" applyBorder="1" applyAlignment="1">
      <alignment vertical="top"/>
    </xf>
    <xf numFmtId="3" fontId="65" fillId="33" borderId="28" xfId="0" applyNumberFormat="1" applyFont="1" applyFill="1" applyBorder="1" applyAlignment="1">
      <alignment vertical="top"/>
    </xf>
    <xf numFmtId="4" fontId="66" fillId="33" borderId="11" xfId="0" applyNumberFormat="1" applyFont="1" applyFill="1" applyBorder="1" applyAlignment="1">
      <alignment vertical="center"/>
    </xf>
    <xf numFmtId="3" fontId="66" fillId="33" borderId="0" xfId="0" applyNumberFormat="1" applyFont="1" applyFill="1" applyBorder="1" applyAlignment="1">
      <alignment vertical="center"/>
    </xf>
    <xf numFmtId="3" fontId="66" fillId="33" borderId="11" xfId="0" applyNumberFormat="1" applyFont="1" applyFill="1" applyBorder="1" applyAlignment="1">
      <alignment vertical="center"/>
    </xf>
    <xf numFmtId="3" fontId="66" fillId="33" borderId="12" xfId="0" applyNumberFormat="1" applyFont="1" applyFill="1" applyBorder="1" applyAlignment="1">
      <alignment vertical="center"/>
    </xf>
    <xf numFmtId="3" fontId="66" fillId="33" borderId="13" xfId="0" applyNumberFormat="1" applyFont="1" applyFill="1" applyBorder="1" applyAlignment="1">
      <alignment vertical="center"/>
    </xf>
    <xf numFmtId="4" fontId="66" fillId="34" borderId="10" xfId="0" applyNumberFormat="1" applyFont="1" applyFill="1" applyBorder="1" applyAlignment="1">
      <alignment vertical="center"/>
    </xf>
    <xf numFmtId="3" fontId="65" fillId="34" borderId="11" xfId="0" applyNumberFormat="1" applyFont="1" applyFill="1" applyBorder="1" applyAlignment="1">
      <alignment vertical="top"/>
    </xf>
    <xf numFmtId="3" fontId="66" fillId="34" borderId="12" xfId="0" applyNumberFormat="1" applyFont="1" applyFill="1" applyBorder="1" applyAlignment="1">
      <alignment horizontal="right" vertical="top"/>
    </xf>
    <xf numFmtId="3" fontId="66" fillId="34" borderId="0" xfId="0" applyNumberFormat="1" applyFont="1" applyFill="1" applyBorder="1" applyAlignment="1">
      <alignment horizontal="right" vertical="top"/>
    </xf>
    <xf numFmtId="4" fontId="66" fillId="34" borderId="12" xfId="0" applyNumberFormat="1" applyFont="1" applyFill="1" applyBorder="1" applyAlignment="1">
      <alignment vertical="top"/>
    </xf>
    <xf numFmtId="4" fontId="66" fillId="34" borderId="12" xfId="0" applyNumberFormat="1" applyFont="1" applyFill="1" applyBorder="1" applyAlignment="1">
      <alignment horizontal="right" vertical="top"/>
    </xf>
    <xf numFmtId="3" fontId="65" fillId="33" borderId="12" xfId="0" applyNumberFormat="1" applyFont="1" applyFill="1" applyBorder="1" applyAlignment="1">
      <alignment vertical="top"/>
    </xf>
    <xf numFmtId="4" fontId="65" fillId="34" borderId="20" xfId="0" applyNumberFormat="1" applyFont="1" applyFill="1" applyBorder="1" applyAlignment="1">
      <alignment horizontal="right" vertical="center"/>
    </xf>
    <xf numFmtId="4" fontId="65" fillId="34" borderId="21" xfId="0" applyNumberFormat="1" applyFont="1" applyFill="1" applyBorder="1" applyAlignment="1">
      <alignment horizontal="right" vertical="center"/>
    </xf>
    <xf numFmtId="4" fontId="61" fillId="0" borderId="12" xfId="0" applyNumberFormat="1" applyFont="1" applyFill="1" applyBorder="1" applyAlignment="1">
      <alignment horizontal="right"/>
    </xf>
    <xf numFmtId="4" fontId="61" fillId="34" borderId="34" xfId="0" applyNumberFormat="1" applyFont="1" applyFill="1" applyBorder="1" applyAlignment="1">
      <alignment horizontal="center"/>
    </xf>
    <xf numFmtId="4" fontId="61" fillId="33" borderId="12" xfId="0" applyNumberFormat="1" applyFont="1" applyFill="1" applyBorder="1" applyAlignment="1">
      <alignment/>
    </xf>
    <xf numFmtId="4" fontId="61" fillId="33" borderId="10" xfId="0" applyNumberFormat="1" applyFont="1" applyFill="1" applyBorder="1" applyAlignment="1">
      <alignment/>
    </xf>
    <xf numFmtId="4" fontId="61" fillId="33" borderId="10" xfId="0" applyNumberFormat="1" applyFont="1" applyFill="1" applyBorder="1" applyAlignment="1">
      <alignment horizontal="right"/>
    </xf>
    <xf numFmtId="49" fontId="62" fillId="33" borderId="20" xfId="0" applyNumberFormat="1" applyFont="1" applyFill="1" applyBorder="1" applyAlignment="1">
      <alignment horizontal="center" vertical="top"/>
    </xf>
    <xf numFmtId="49" fontId="62" fillId="33" borderId="21" xfId="0" applyNumberFormat="1" applyFont="1" applyFill="1" applyBorder="1" applyAlignment="1">
      <alignment horizontal="center" vertical="top"/>
    </xf>
    <xf numFmtId="4" fontId="66" fillId="33" borderId="44" xfId="0" applyNumberFormat="1" applyFont="1" applyFill="1" applyBorder="1" applyAlignment="1">
      <alignment horizontal="right" vertical="top"/>
    </xf>
    <xf numFmtId="49" fontId="62" fillId="36" borderId="20" xfId="0" applyNumberFormat="1" applyFont="1" applyFill="1" applyBorder="1" applyAlignment="1">
      <alignment horizontal="center" vertical="center"/>
    </xf>
    <xf numFmtId="3" fontId="61" fillId="36" borderId="22" xfId="0" applyNumberFormat="1" applyFont="1" applyFill="1" applyBorder="1" applyAlignment="1">
      <alignment vertical="top"/>
    </xf>
    <xf numFmtId="49" fontId="62" fillId="36" borderId="17" xfId="0" applyNumberFormat="1" applyFont="1" applyFill="1" applyBorder="1" applyAlignment="1">
      <alignment horizontal="center" vertical="top"/>
    </xf>
    <xf numFmtId="3" fontId="61" fillId="36" borderId="10" xfId="0" applyNumberFormat="1" applyFont="1" applyFill="1" applyBorder="1" applyAlignment="1">
      <alignment horizontal="center" vertical="top" wrapText="1"/>
    </xf>
    <xf numFmtId="4" fontId="66" fillId="36" borderId="11" xfId="0" applyNumberFormat="1" applyFont="1" applyFill="1" applyBorder="1" applyAlignment="1">
      <alignment horizontal="right" vertical="top"/>
    </xf>
    <xf numFmtId="3" fontId="65" fillId="36" borderId="19" xfId="0" applyNumberFormat="1" applyFont="1" applyFill="1" applyBorder="1" applyAlignment="1">
      <alignment vertical="top"/>
    </xf>
    <xf numFmtId="49" fontId="62" fillId="36" borderId="20" xfId="0" applyNumberFormat="1" applyFont="1" applyFill="1" applyBorder="1" applyAlignment="1">
      <alignment horizontal="center" vertical="top"/>
    </xf>
    <xf numFmtId="3" fontId="60" fillId="36" borderId="0" xfId="0" applyNumberFormat="1" applyFont="1" applyFill="1" applyBorder="1" applyAlignment="1">
      <alignment horizontal="center" vertical="top" wrapText="1"/>
    </xf>
    <xf numFmtId="4" fontId="66" fillId="36" borderId="12" xfId="0" applyNumberFormat="1" applyFont="1" applyFill="1" applyBorder="1" applyAlignment="1">
      <alignment horizontal="right" vertical="top"/>
    </xf>
    <xf numFmtId="3" fontId="65" fillId="36" borderId="29" xfId="0" applyNumberFormat="1" applyFont="1" applyFill="1" applyBorder="1" applyAlignment="1">
      <alignment vertical="top"/>
    </xf>
    <xf numFmtId="49" fontId="62" fillId="36" borderId="21" xfId="0" applyNumberFormat="1" applyFont="1" applyFill="1" applyBorder="1" applyAlignment="1">
      <alignment horizontal="center" vertical="top"/>
    </xf>
    <xf numFmtId="3" fontId="60" fillId="36" borderId="15" xfId="0" applyNumberFormat="1" applyFont="1" applyFill="1" applyBorder="1" applyAlignment="1">
      <alignment horizontal="center" vertical="top" wrapText="1"/>
    </xf>
    <xf numFmtId="4" fontId="66" fillId="36" borderId="13" xfId="0" applyNumberFormat="1" applyFont="1" applyFill="1" applyBorder="1" applyAlignment="1">
      <alignment horizontal="right" vertical="top"/>
    </xf>
    <xf numFmtId="3" fontId="66" fillId="36" borderId="12" xfId="0" applyNumberFormat="1" applyFont="1" applyFill="1" applyBorder="1" applyAlignment="1">
      <alignment horizontal="right" vertical="top"/>
    </xf>
    <xf numFmtId="4" fontId="66" fillId="36" borderId="44" xfId="0" applyNumberFormat="1" applyFont="1" applyFill="1" applyBorder="1" applyAlignment="1">
      <alignment horizontal="right" vertical="top"/>
    </xf>
    <xf numFmtId="3" fontId="66" fillId="36" borderId="11" xfId="0" applyNumberFormat="1" applyFont="1" applyFill="1" applyBorder="1" applyAlignment="1">
      <alignment horizontal="right" vertical="top"/>
    </xf>
    <xf numFmtId="4" fontId="66" fillId="36" borderId="45" xfId="0" applyNumberFormat="1" applyFont="1" applyFill="1" applyBorder="1" applyAlignment="1">
      <alignment horizontal="right" vertical="top"/>
    </xf>
    <xf numFmtId="3" fontId="66" fillId="36" borderId="13" xfId="0" applyNumberFormat="1" applyFont="1" applyFill="1" applyBorder="1" applyAlignment="1">
      <alignment horizontal="right" vertical="top"/>
    </xf>
    <xf numFmtId="4" fontId="66" fillId="36" borderId="41" xfId="0" applyNumberFormat="1" applyFont="1" applyFill="1" applyBorder="1" applyAlignment="1">
      <alignment horizontal="right" vertical="top"/>
    </xf>
    <xf numFmtId="4" fontId="61" fillId="36" borderId="17" xfId="0" applyNumberFormat="1" applyFont="1" applyFill="1" applyBorder="1" applyAlignment="1">
      <alignment vertical="top"/>
    </xf>
    <xf numFmtId="4" fontId="61" fillId="36" borderId="11" xfId="0" applyNumberFormat="1" applyFont="1" applyFill="1" applyBorder="1" applyAlignment="1">
      <alignment vertical="top"/>
    </xf>
    <xf numFmtId="4" fontId="61" fillId="36" borderId="10" xfId="0" applyNumberFormat="1" applyFont="1" applyFill="1" applyBorder="1" applyAlignment="1">
      <alignment vertical="top"/>
    </xf>
    <xf numFmtId="4" fontId="61" fillId="36" borderId="11" xfId="0" applyNumberFormat="1" applyFont="1" applyFill="1" applyBorder="1" applyAlignment="1">
      <alignment horizontal="right" vertical="top"/>
    </xf>
    <xf numFmtId="4" fontId="61" fillId="36" borderId="10" xfId="0" applyNumberFormat="1" applyFont="1" applyFill="1" applyBorder="1" applyAlignment="1">
      <alignment horizontal="right" vertical="top"/>
    </xf>
    <xf numFmtId="4" fontId="66" fillId="36" borderId="13" xfId="0" applyNumberFormat="1" applyFont="1" applyFill="1" applyBorder="1" applyAlignment="1">
      <alignment horizontal="right" vertical="center"/>
    </xf>
    <xf numFmtId="3" fontId="1" fillId="34" borderId="18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3" fontId="3" fillId="34" borderId="27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vertical="top" wrapText="1"/>
    </xf>
    <xf numFmtId="3" fontId="10" fillId="33" borderId="23" xfId="0" applyNumberFormat="1" applyFont="1" applyFill="1" applyBorder="1" applyAlignment="1">
      <alignment vertical="top" wrapText="1"/>
    </xf>
    <xf numFmtId="3" fontId="1" fillId="34" borderId="11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4" fontId="1" fillId="34" borderId="13" xfId="0" applyNumberFormat="1" applyFont="1" applyFill="1" applyBorder="1" applyAlignment="1">
      <alignment horizontal="right" vertical="center"/>
    </xf>
    <xf numFmtId="3" fontId="1" fillId="34" borderId="13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top"/>
    </xf>
    <xf numFmtId="4" fontId="11" fillId="33" borderId="11" xfId="0" applyNumberFormat="1" applyFont="1" applyFill="1" applyBorder="1" applyAlignment="1">
      <alignment horizontal="right" vertical="top"/>
    </xf>
    <xf numFmtId="4" fontId="8" fillId="33" borderId="11" xfId="0" applyNumberFormat="1" applyFont="1" applyFill="1" applyBorder="1" applyAlignment="1">
      <alignment vertical="top"/>
    </xf>
    <xf numFmtId="4" fontId="11" fillId="33" borderId="10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vertical="top"/>
    </xf>
    <xf numFmtId="3" fontId="3" fillId="33" borderId="12" xfId="0" applyNumberFormat="1" applyFont="1" applyFill="1" applyBorder="1" applyAlignment="1">
      <alignment vertical="top"/>
    </xf>
    <xf numFmtId="3" fontId="3" fillId="33" borderId="13" xfId="0" applyNumberFormat="1" applyFont="1" applyFill="1" applyBorder="1" applyAlignment="1">
      <alignment vertical="top"/>
    </xf>
    <xf numFmtId="4" fontId="11" fillId="33" borderId="11" xfId="0" applyNumberFormat="1" applyFont="1" applyFill="1" applyBorder="1" applyAlignment="1">
      <alignment vertical="top"/>
    </xf>
    <xf numFmtId="3" fontId="5" fillId="34" borderId="13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vertical="top"/>
    </xf>
    <xf numFmtId="4" fontId="1" fillId="33" borderId="23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/>
    </xf>
    <xf numFmtId="3" fontId="3" fillId="33" borderId="27" xfId="0" applyNumberFormat="1" applyFont="1" applyFill="1" applyBorder="1" applyAlignment="1">
      <alignment horizontal="center" vertical="top" wrapText="1"/>
    </xf>
    <xf numFmtId="3" fontId="1" fillId="34" borderId="18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 vertical="top" wrapText="1"/>
    </xf>
    <xf numFmtId="4" fontId="69" fillId="33" borderId="12" xfId="0" applyNumberFormat="1" applyFont="1" applyFill="1" applyBorder="1" applyAlignment="1">
      <alignment vertical="center"/>
    </xf>
    <xf numFmtId="4" fontId="69" fillId="33" borderId="12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vertical="center"/>
    </xf>
    <xf numFmtId="49" fontId="1" fillId="33" borderId="21" xfId="0" applyNumberFormat="1" applyFont="1" applyFill="1" applyBorder="1" applyAlignment="1">
      <alignment horizontal="center" vertical="top"/>
    </xf>
    <xf numFmtId="3" fontId="3" fillId="33" borderId="13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/>
    </xf>
    <xf numFmtId="3" fontId="1" fillId="34" borderId="17" xfId="0" applyNumberFormat="1" applyFont="1" applyFill="1" applyBorder="1" applyAlignment="1">
      <alignment horizontal="center" vertical="top" wrapText="1"/>
    </xf>
    <xf numFmtId="49" fontId="2" fillId="34" borderId="0" xfId="0" applyNumberFormat="1" applyFont="1" applyFill="1" applyBorder="1" applyAlignment="1">
      <alignment horizontal="center" vertical="top"/>
    </xf>
    <xf numFmtId="3" fontId="3" fillId="34" borderId="20" xfId="0" applyNumberFormat="1" applyFont="1" applyFill="1" applyBorder="1" applyAlignment="1">
      <alignment horizontal="center" vertical="top" wrapText="1"/>
    </xf>
    <xf numFmtId="3" fontId="5" fillId="34" borderId="12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horizontal="right" vertical="top"/>
    </xf>
    <xf numFmtId="4" fontId="3" fillId="34" borderId="12" xfId="0" applyNumberFormat="1" applyFont="1" applyFill="1" applyBorder="1" applyAlignment="1">
      <alignment horizontal="right" vertical="top"/>
    </xf>
    <xf numFmtId="3" fontId="3" fillId="33" borderId="11" xfId="0" applyNumberFormat="1" applyFont="1" applyFill="1" applyBorder="1" applyAlignment="1">
      <alignment horizontal="right" vertical="top"/>
    </xf>
    <xf numFmtId="3" fontId="3" fillId="33" borderId="12" xfId="0" applyNumberFormat="1" applyFont="1" applyFill="1" applyBorder="1" applyAlignment="1">
      <alignment horizontal="right" vertical="top"/>
    </xf>
    <xf numFmtId="3" fontId="3" fillId="33" borderId="13" xfId="0" applyNumberFormat="1" applyFont="1" applyFill="1" applyBorder="1" applyAlignment="1">
      <alignment horizontal="right" vertical="top"/>
    </xf>
    <xf numFmtId="4" fontId="1" fillId="33" borderId="23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49" fontId="5" fillId="33" borderId="17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 wrapText="1"/>
    </xf>
    <xf numFmtId="3" fontId="5" fillId="34" borderId="30" xfId="0" applyNumberFormat="1" applyFont="1" applyFill="1" applyBorder="1" applyAlignment="1">
      <alignment horizontal="left" wrapText="1"/>
    </xf>
    <xf numFmtId="3" fontId="2" fillId="33" borderId="30" xfId="0" applyNumberFormat="1" applyFont="1" applyFill="1" applyBorder="1" applyAlignment="1">
      <alignment horizontal="left" vertical="center" wrapText="1"/>
    </xf>
    <xf numFmtId="3" fontId="2" fillId="33" borderId="23" xfId="0" applyNumberFormat="1" applyFont="1" applyFill="1" applyBorder="1" applyAlignment="1">
      <alignment vertical="top" wrapText="1"/>
    </xf>
    <xf numFmtId="3" fontId="3" fillId="33" borderId="20" xfId="0" applyNumberFormat="1" applyFont="1" applyFill="1" applyBorder="1" applyAlignment="1">
      <alignment horizontal="center" vertical="top" wrapText="1"/>
    </xf>
    <xf numFmtId="4" fontId="1" fillId="34" borderId="18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 horizontal="center" vertical="top" wrapText="1"/>
    </xf>
    <xf numFmtId="3" fontId="1" fillId="33" borderId="17" xfId="0" applyNumberFormat="1" applyFont="1" applyFill="1" applyBorder="1" applyAlignment="1">
      <alignment horizontal="center" vertical="top" wrapText="1"/>
    </xf>
    <xf numFmtId="3" fontId="62" fillId="33" borderId="11" xfId="0" applyNumberFormat="1" applyFont="1" applyFill="1" applyBorder="1" applyAlignment="1">
      <alignment vertical="top" wrapText="1"/>
    </xf>
    <xf numFmtId="3" fontId="62" fillId="33" borderId="12" xfId="0" applyNumberFormat="1" applyFont="1" applyFill="1" applyBorder="1" applyAlignment="1">
      <alignment vertical="top" wrapText="1"/>
    </xf>
    <xf numFmtId="49" fontId="60" fillId="33" borderId="12" xfId="0" applyNumberFormat="1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49" fontId="60" fillId="33" borderId="0" xfId="0" applyNumberFormat="1" applyFont="1" applyFill="1" applyBorder="1" applyAlignment="1">
      <alignment horizontal="center"/>
    </xf>
    <xf numFmtId="49" fontId="60" fillId="33" borderId="23" xfId="0" applyNumberFormat="1" applyFont="1" applyFill="1" applyBorder="1" applyAlignment="1">
      <alignment horizontal="center"/>
    </xf>
    <xf numFmtId="3" fontId="63" fillId="34" borderId="11" xfId="0" applyNumberFormat="1" applyFont="1" applyFill="1" applyBorder="1" applyAlignment="1">
      <alignment horizontal="left" vertical="top" wrapText="1"/>
    </xf>
    <xf numFmtId="0" fontId="60" fillId="33" borderId="46" xfId="0" applyFont="1" applyFill="1" applyBorder="1" applyAlignment="1">
      <alignment horizontal="center"/>
    </xf>
    <xf numFmtId="0" fontId="60" fillId="33" borderId="47" xfId="0" applyFont="1" applyFill="1" applyBorder="1" applyAlignment="1">
      <alignment horizontal="center"/>
    </xf>
    <xf numFmtId="1" fontId="64" fillId="33" borderId="48" xfId="0" applyNumberFormat="1" applyFont="1" applyFill="1" applyBorder="1" applyAlignment="1">
      <alignment horizontal="center"/>
    </xf>
    <xf numFmtId="4" fontId="61" fillId="34" borderId="49" xfId="0" applyNumberFormat="1" applyFont="1" applyFill="1" applyBorder="1" applyAlignment="1">
      <alignment horizontal="right"/>
    </xf>
    <xf numFmtId="4" fontId="66" fillId="34" borderId="44" xfId="0" applyNumberFormat="1" applyFont="1" applyFill="1" applyBorder="1" applyAlignment="1">
      <alignment horizontal="right" vertical="center"/>
    </xf>
    <xf numFmtId="4" fontId="65" fillId="35" borderId="45" xfId="0" applyNumberFormat="1" applyFont="1" applyFill="1" applyBorder="1" applyAlignment="1">
      <alignment horizontal="center"/>
    </xf>
    <xf numFmtId="4" fontId="65" fillId="35" borderId="44" xfId="0" applyNumberFormat="1" applyFont="1" applyFill="1" applyBorder="1" applyAlignment="1">
      <alignment horizontal="center"/>
    </xf>
    <xf numFmtId="4" fontId="65" fillId="35" borderId="41" xfId="0" applyNumberFormat="1" applyFont="1" applyFill="1" applyBorder="1" applyAlignment="1">
      <alignment horizontal="center"/>
    </xf>
    <xf numFmtId="4" fontId="61" fillId="0" borderId="44" xfId="0" applyNumberFormat="1" applyFont="1" applyFill="1" applyBorder="1" applyAlignment="1">
      <alignment horizontal="right"/>
    </xf>
    <xf numFmtId="4" fontId="61" fillId="0" borderId="45" xfId="0" applyNumberFormat="1" applyFont="1" applyFill="1" applyBorder="1" applyAlignment="1">
      <alignment horizontal="right"/>
    </xf>
    <xf numFmtId="3" fontId="65" fillId="34" borderId="45" xfId="0" applyNumberFormat="1" applyFont="1" applyFill="1" applyBorder="1" applyAlignment="1">
      <alignment horizontal="right" vertical="center"/>
    </xf>
    <xf numFmtId="3" fontId="65" fillId="34" borderId="44" xfId="0" applyNumberFormat="1" applyFont="1" applyFill="1" applyBorder="1" applyAlignment="1">
      <alignment horizontal="right" vertical="center"/>
    </xf>
    <xf numFmtId="3" fontId="65" fillId="34" borderId="41" xfId="0" applyNumberFormat="1" applyFont="1" applyFill="1" applyBorder="1" applyAlignment="1">
      <alignment horizontal="right" vertical="center"/>
    </xf>
    <xf numFmtId="3" fontId="66" fillId="33" borderId="45" xfId="0" applyNumberFormat="1" applyFont="1" applyFill="1" applyBorder="1" applyAlignment="1">
      <alignment horizontal="right"/>
    </xf>
    <xf numFmtId="3" fontId="66" fillId="33" borderId="44" xfId="0" applyNumberFormat="1" applyFont="1" applyFill="1" applyBorder="1" applyAlignment="1">
      <alignment horizontal="right"/>
    </xf>
    <xf numFmtId="3" fontId="66" fillId="33" borderId="41" xfId="0" applyNumberFormat="1" applyFont="1" applyFill="1" applyBorder="1" applyAlignment="1">
      <alignment horizontal="right"/>
    </xf>
    <xf numFmtId="3" fontId="66" fillId="36" borderId="45" xfId="0" applyNumberFormat="1" applyFont="1" applyFill="1" applyBorder="1" applyAlignment="1">
      <alignment horizontal="right"/>
    </xf>
    <xf numFmtId="3" fontId="66" fillId="36" borderId="44" xfId="0" applyNumberFormat="1" applyFont="1" applyFill="1" applyBorder="1" applyAlignment="1">
      <alignment horizontal="right"/>
    </xf>
    <xf numFmtId="3" fontId="66" fillId="36" borderId="41" xfId="0" applyNumberFormat="1" applyFont="1" applyFill="1" applyBorder="1" applyAlignment="1">
      <alignment horizontal="right"/>
    </xf>
    <xf numFmtId="4" fontId="61" fillId="36" borderId="45" xfId="0" applyNumberFormat="1" applyFont="1" applyFill="1" applyBorder="1" applyAlignment="1">
      <alignment horizontal="right"/>
    </xf>
    <xf numFmtId="3" fontId="65" fillId="33" borderId="45" xfId="0" applyNumberFormat="1" applyFont="1" applyFill="1" applyBorder="1" applyAlignment="1">
      <alignment horizontal="right" vertical="center"/>
    </xf>
    <xf numFmtId="3" fontId="65" fillId="33" borderId="44" xfId="0" applyNumberFormat="1" applyFont="1" applyFill="1" applyBorder="1" applyAlignment="1">
      <alignment horizontal="right" vertical="center"/>
    </xf>
    <xf numFmtId="3" fontId="65" fillId="33" borderId="41" xfId="0" applyNumberFormat="1" applyFont="1" applyFill="1" applyBorder="1" applyAlignment="1">
      <alignment horizontal="right" vertical="center"/>
    </xf>
    <xf numFmtId="4" fontId="61" fillId="34" borderId="45" xfId="0" applyNumberFormat="1" applyFont="1" applyFill="1" applyBorder="1" applyAlignment="1">
      <alignment horizontal="right" vertical="center"/>
    </xf>
    <xf numFmtId="3" fontId="64" fillId="35" borderId="48" xfId="0" applyNumberFormat="1" applyFont="1" applyFill="1" applyBorder="1" applyAlignment="1">
      <alignment horizontal="center" vertical="center"/>
    </xf>
    <xf numFmtId="4" fontId="61" fillId="34" borderId="49" xfId="0" applyNumberFormat="1" applyFont="1" applyFill="1" applyBorder="1" applyAlignment="1">
      <alignment horizontal="right" vertical="center"/>
    </xf>
    <xf numFmtId="4" fontId="66" fillId="34" borderId="41" xfId="0" applyNumberFormat="1" applyFont="1" applyFill="1" applyBorder="1" applyAlignment="1">
      <alignment horizontal="right" vertical="center"/>
    </xf>
    <xf numFmtId="3" fontId="66" fillId="33" borderId="45" xfId="0" applyNumberFormat="1" applyFont="1" applyFill="1" applyBorder="1" applyAlignment="1">
      <alignment horizontal="right" vertical="top"/>
    </xf>
    <xf numFmtId="3" fontId="66" fillId="33" borderId="44" xfId="0" applyNumberFormat="1" applyFont="1" applyFill="1" applyBorder="1" applyAlignment="1">
      <alignment horizontal="right" vertical="top"/>
    </xf>
    <xf numFmtId="3" fontId="66" fillId="33" borderId="41" xfId="0" applyNumberFormat="1" applyFont="1" applyFill="1" applyBorder="1" applyAlignment="1">
      <alignment horizontal="right" vertical="top"/>
    </xf>
    <xf numFmtId="4" fontId="61" fillId="33" borderId="44" xfId="0" applyNumberFormat="1" applyFont="1" applyFill="1" applyBorder="1" applyAlignment="1">
      <alignment horizontal="right" vertical="top"/>
    </xf>
    <xf numFmtId="4" fontId="61" fillId="33" borderId="45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/>
    </xf>
    <xf numFmtId="4" fontId="66" fillId="33" borderId="50" xfId="0" applyNumberFormat="1" applyFont="1" applyFill="1" applyBorder="1" applyAlignment="1">
      <alignment horizontal="right" vertical="top"/>
    </xf>
    <xf numFmtId="3" fontId="65" fillId="34" borderId="49" xfId="0" applyNumberFormat="1" applyFont="1" applyFill="1" applyBorder="1" applyAlignment="1">
      <alignment horizontal="right" vertical="center"/>
    </xf>
    <xf numFmtId="3" fontId="65" fillId="0" borderId="45" xfId="0" applyNumberFormat="1" applyFont="1" applyFill="1" applyBorder="1" applyAlignment="1">
      <alignment horizontal="right" vertical="center"/>
    </xf>
    <xf numFmtId="3" fontId="65" fillId="0" borderId="44" xfId="0" applyNumberFormat="1" applyFont="1" applyFill="1" applyBorder="1" applyAlignment="1">
      <alignment horizontal="right" vertical="center"/>
    </xf>
    <xf numFmtId="3" fontId="65" fillId="0" borderId="41" xfId="0" applyNumberFormat="1" applyFont="1" applyFill="1" applyBorder="1" applyAlignment="1">
      <alignment horizontal="right" vertical="center"/>
    </xf>
    <xf numFmtId="4" fontId="65" fillId="34" borderId="45" xfId="0" applyNumberFormat="1" applyFont="1" applyFill="1" applyBorder="1" applyAlignment="1">
      <alignment horizontal="right" vertical="center"/>
    </xf>
    <xf numFmtId="4" fontId="1" fillId="34" borderId="45" xfId="0" applyNumberFormat="1" applyFont="1" applyFill="1" applyBorder="1" applyAlignment="1">
      <alignment horizontal="right" vertical="center"/>
    </xf>
    <xf numFmtId="4" fontId="65" fillId="33" borderId="45" xfId="0" applyNumberFormat="1" applyFont="1" applyFill="1" applyBorder="1" applyAlignment="1">
      <alignment horizontal="right" vertical="top"/>
    </xf>
    <xf numFmtId="3" fontId="65" fillId="33" borderId="44" xfId="0" applyNumberFormat="1" applyFont="1" applyFill="1" applyBorder="1" applyAlignment="1">
      <alignment horizontal="right" vertical="top"/>
    </xf>
    <xf numFmtId="4" fontId="1" fillId="33" borderId="44" xfId="0" applyNumberFormat="1" applyFont="1" applyFill="1" applyBorder="1" applyAlignment="1">
      <alignment horizontal="right" vertical="top"/>
    </xf>
    <xf numFmtId="4" fontId="1" fillId="33" borderId="45" xfId="0" applyNumberFormat="1" applyFont="1" applyFill="1" applyBorder="1" applyAlignment="1">
      <alignment horizontal="right" vertical="top"/>
    </xf>
    <xf numFmtId="3" fontId="66" fillId="33" borderId="50" xfId="0" applyNumberFormat="1" applyFont="1" applyFill="1" applyBorder="1" applyAlignment="1">
      <alignment horizontal="right" vertical="top"/>
    </xf>
    <xf numFmtId="3" fontId="0" fillId="35" borderId="48" xfId="0" applyNumberFormat="1" applyFont="1" applyFill="1" applyBorder="1" applyAlignment="1">
      <alignment horizontal="center" vertical="center"/>
    </xf>
    <xf numFmtId="4" fontId="1" fillId="34" borderId="49" xfId="0" applyNumberFormat="1" applyFont="1" applyFill="1" applyBorder="1" applyAlignment="1">
      <alignment horizontal="right" vertical="center"/>
    </xf>
    <xf numFmtId="4" fontId="1" fillId="33" borderId="45" xfId="0" applyNumberFormat="1" applyFont="1" applyFill="1" applyBorder="1" applyAlignment="1">
      <alignment horizontal="right" vertical="center"/>
    </xf>
    <xf numFmtId="4" fontId="65" fillId="33" borderId="44" xfId="0" applyNumberFormat="1" applyFont="1" applyFill="1" applyBorder="1" applyAlignment="1">
      <alignment horizontal="right" vertical="top"/>
    </xf>
    <xf numFmtId="4" fontId="1" fillId="33" borderId="45" xfId="0" applyNumberFormat="1" applyFont="1" applyFill="1" applyBorder="1" applyAlignment="1">
      <alignment vertical="top"/>
    </xf>
    <xf numFmtId="4" fontId="66" fillId="33" borderId="45" xfId="0" applyNumberFormat="1" applyFont="1" applyFill="1" applyBorder="1" applyAlignment="1">
      <alignment horizontal="right" vertical="top"/>
    </xf>
    <xf numFmtId="3" fontId="65" fillId="33" borderId="45" xfId="0" applyNumberFormat="1" applyFont="1" applyFill="1" applyBorder="1" applyAlignment="1">
      <alignment horizontal="right" vertical="top"/>
    </xf>
    <xf numFmtId="4" fontId="1" fillId="34" borderId="44" xfId="0" applyNumberFormat="1" applyFont="1" applyFill="1" applyBorder="1" applyAlignment="1">
      <alignment horizontal="right" vertical="top"/>
    </xf>
    <xf numFmtId="4" fontId="3" fillId="34" borderId="44" xfId="0" applyNumberFormat="1" applyFont="1" applyFill="1" applyBorder="1" applyAlignment="1">
      <alignment horizontal="right" vertical="top"/>
    </xf>
    <xf numFmtId="4" fontId="3" fillId="34" borderId="44" xfId="0" applyNumberFormat="1" applyFont="1" applyFill="1" applyBorder="1" applyAlignment="1">
      <alignment horizontal="right" vertical="center"/>
    </xf>
    <xf numFmtId="3" fontId="3" fillId="33" borderId="45" xfId="0" applyNumberFormat="1" applyFont="1" applyFill="1" applyBorder="1" applyAlignment="1">
      <alignment horizontal="right" vertical="top"/>
    </xf>
    <xf numFmtId="3" fontId="3" fillId="33" borderId="44" xfId="0" applyNumberFormat="1" applyFont="1" applyFill="1" applyBorder="1" applyAlignment="1">
      <alignment horizontal="right" vertical="top"/>
    </xf>
    <xf numFmtId="3" fontId="3" fillId="33" borderId="41" xfId="0" applyNumberFormat="1" applyFont="1" applyFill="1" applyBorder="1" applyAlignment="1">
      <alignment horizontal="right" vertical="top"/>
    </xf>
    <xf numFmtId="4" fontId="3" fillId="33" borderId="44" xfId="0" applyNumberFormat="1" applyFont="1" applyFill="1" applyBorder="1" applyAlignment="1">
      <alignment horizontal="right" vertical="top"/>
    </xf>
    <xf numFmtId="4" fontId="3" fillId="33" borderId="41" xfId="0" applyNumberFormat="1" applyFont="1" applyFill="1" applyBorder="1" applyAlignment="1">
      <alignment horizontal="right" vertical="center"/>
    </xf>
    <xf numFmtId="4" fontId="65" fillId="33" borderId="44" xfId="0" applyNumberFormat="1" applyFont="1" applyFill="1" applyBorder="1" applyAlignment="1">
      <alignment horizontal="right" vertical="center"/>
    </xf>
    <xf numFmtId="4" fontId="3" fillId="33" borderId="20" xfId="0" applyNumberFormat="1" applyFont="1" applyFill="1" applyBorder="1" applyAlignment="1">
      <alignment vertical="top"/>
    </xf>
    <xf numFmtId="4" fontId="3" fillId="33" borderId="13" xfId="0" applyNumberFormat="1" applyFont="1" applyFill="1" applyBorder="1" applyAlignment="1">
      <alignment horizontal="right" vertical="top"/>
    </xf>
    <xf numFmtId="4" fontId="3" fillId="34" borderId="23" xfId="0" applyNumberFormat="1" applyFont="1" applyFill="1" applyBorder="1" applyAlignment="1">
      <alignment horizontal="right" vertical="center"/>
    </xf>
    <xf numFmtId="4" fontId="3" fillId="34" borderId="2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33" borderId="41" xfId="0" applyNumberFormat="1" applyFont="1" applyFill="1" applyBorder="1" applyAlignment="1">
      <alignment horizontal="right" vertical="top"/>
    </xf>
    <xf numFmtId="4" fontId="3" fillId="33" borderId="0" xfId="0" applyNumberFormat="1" applyFont="1" applyFill="1" applyBorder="1" applyAlignment="1">
      <alignment vertical="top"/>
    </xf>
    <xf numFmtId="4" fontId="3" fillId="33" borderId="23" xfId="0" applyNumberFormat="1" applyFont="1" applyFill="1" applyBorder="1" applyAlignment="1">
      <alignment vertical="top"/>
    </xf>
    <xf numFmtId="4" fontId="3" fillId="33" borderId="12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right" vertical="center"/>
    </xf>
    <xf numFmtId="4" fontId="3" fillId="35" borderId="0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3" fillId="34" borderId="41" xfId="0" applyNumberFormat="1" applyFont="1" applyFill="1" applyBorder="1" applyAlignment="1">
      <alignment horizontal="right" vertical="center"/>
    </xf>
    <xf numFmtId="4" fontId="3" fillId="33" borderId="50" xfId="0" applyNumberFormat="1" applyFont="1" applyFill="1" applyBorder="1" applyAlignment="1">
      <alignment horizontal="right" vertical="top"/>
    </xf>
    <xf numFmtId="4" fontId="3" fillId="34" borderId="12" xfId="0" applyNumberFormat="1" applyFont="1" applyFill="1" applyBorder="1" applyAlignment="1">
      <alignment vertical="center"/>
    </xf>
    <xf numFmtId="4" fontId="3" fillId="34" borderId="27" xfId="0" applyNumberFormat="1" applyFont="1" applyFill="1" applyBorder="1" applyAlignment="1">
      <alignment horizontal="right" vertical="center"/>
    </xf>
    <xf numFmtId="4" fontId="3" fillId="36" borderId="12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4" fontId="3" fillId="36" borderId="12" xfId="0" applyNumberFormat="1" applyFont="1" applyFill="1" applyBorder="1" applyAlignment="1">
      <alignment horizontal="right"/>
    </xf>
    <xf numFmtId="4" fontId="3" fillId="36" borderId="44" xfId="0" applyNumberFormat="1" applyFont="1" applyFill="1" applyBorder="1" applyAlignment="1">
      <alignment horizontal="right"/>
    </xf>
    <xf numFmtId="4" fontId="3" fillId="36" borderId="13" xfId="0" applyNumberFormat="1" applyFont="1" applyFill="1" applyBorder="1" applyAlignment="1">
      <alignment horizontal="right"/>
    </xf>
    <xf numFmtId="4" fontId="3" fillId="36" borderId="41" xfId="0" applyNumberFormat="1" applyFont="1" applyFill="1" applyBorder="1" applyAlignment="1">
      <alignment horizontal="right"/>
    </xf>
    <xf numFmtId="49" fontId="63" fillId="35" borderId="11" xfId="0" applyNumberFormat="1" applyFont="1" applyFill="1" applyBorder="1" applyAlignment="1">
      <alignment horizontal="center" vertical="top"/>
    </xf>
    <xf numFmtId="0" fontId="0" fillId="33" borderId="12" xfId="0" applyFill="1" applyBorder="1" applyAlignment="1">
      <alignment/>
    </xf>
    <xf numFmtId="49" fontId="62" fillId="35" borderId="13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right" vertical="top"/>
    </xf>
    <xf numFmtId="4" fontId="3" fillId="33" borderId="27" xfId="0" applyNumberFormat="1" applyFont="1" applyFill="1" applyBorder="1" applyAlignment="1">
      <alignment horizontal="right" vertical="top"/>
    </xf>
    <xf numFmtId="4" fontId="3" fillId="33" borderId="15" xfId="0" applyNumberFormat="1" applyFont="1" applyFill="1" applyBorder="1" applyAlignment="1">
      <alignment vertical="top"/>
    </xf>
    <xf numFmtId="4" fontId="3" fillId="33" borderId="44" xfId="0" applyNumberFormat="1" applyFont="1" applyFill="1" applyBorder="1" applyAlignment="1">
      <alignment vertical="top"/>
    </xf>
    <xf numFmtId="4" fontId="3" fillId="35" borderId="12" xfId="0" applyNumberFormat="1" applyFont="1" applyFill="1" applyBorder="1" applyAlignment="1">
      <alignment horizontal="right" vertical="center"/>
    </xf>
    <xf numFmtId="4" fontId="1" fillId="35" borderId="0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right"/>
    </xf>
    <xf numFmtId="4" fontId="3" fillId="34" borderId="44" xfId="0" applyNumberFormat="1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/>
    </xf>
    <xf numFmtId="4" fontId="3" fillId="33" borderId="13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 horizontal="right"/>
    </xf>
    <xf numFmtId="4" fontId="3" fillId="36" borderId="23" xfId="0" applyNumberFormat="1" applyFont="1" applyFill="1" applyBorder="1" applyAlignment="1">
      <alignment horizontal="right"/>
    </xf>
    <xf numFmtId="3" fontId="1" fillId="36" borderId="20" xfId="0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3" fontId="3" fillId="36" borderId="23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 horizontal="right"/>
    </xf>
    <xf numFmtId="3" fontId="1" fillId="36" borderId="21" xfId="0" applyNumberFormat="1" applyFont="1" applyFill="1" applyBorder="1" applyAlignment="1">
      <alignment horizontal="right"/>
    </xf>
    <xf numFmtId="3" fontId="3" fillId="36" borderId="13" xfId="0" applyNumberFormat="1" applyFont="1" applyFill="1" applyBorder="1" applyAlignment="1">
      <alignment/>
    </xf>
    <xf numFmtId="3" fontId="3" fillId="36" borderId="15" xfId="0" applyNumberFormat="1" applyFont="1" applyFill="1" applyBorder="1" applyAlignment="1">
      <alignment/>
    </xf>
    <xf numFmtId="3" fontId="3" fillId="36" borderId="30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3" fillId="36" borderId="15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 horizontal="right"/>
    </xf>
    <xf numFmtId="4" fontId="3" fillId="36" borderId="21" xfId="0" applyNumberFormat="1" applyFont="1" applyFill="1" applyBorder="1" applyAlignment="1">
      <alignment horizontal="right"/>
    </xf>
    <xf numFmtId="4" fontId="3" fillId="33" borderId="2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/>
    </xf>
    <xf numFmtId="4" fontId="3" fillId="33" borderId="21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/>
    </xf>
    <xf numFmtId="4" fontId="3" fillId="34" borderId="50" xfId="0" applyNumberFormat="1" applyFont="1" applyFill="1" applyBorder="1" applyAlignment="1">
      <alignment horizontal="right" vertical="center"/>
    </xf>
    <xf numFmtId="4" fontId="3" fillId="35" borderId="20" xfId="0" applyNumberFormat="1" applyFont="1" applyFill="1" applyBorder="1" applyAlignment="1">
      <alignment horizontal="right" vertical="center"/>
    </xf>
    <xf numFmtId="4" fontId="3" fillId="35" borderId="13" xfId="0" applyNumberFormat="1" applyFont="1" applyFill="1" applyBorder="1" applyAlignment="1">
      <alignment horizontal="right" vertical="center"/>
    </xf>
    <xf numFmtId="4" fontId="3" fillId="35" borderId="11" xfId="0" applyNumberFormat="1" applyFont="1" applyFill="1" applyBorder="1" applyAlignment="1">
      <alignment horizontal="right" vertical="center"/>
    </xf>
    <xf numFmtId="4" fontId="3" fillId="35" borderId="45" xfId="0" applyNumberFormat="1" applyFont="1" applyFill="1" applyBorder="1" applyAlignment="1">
      <alignment horizontal="right" vertical="center"/>
    </xf>
    <xf numFmtId="4" fontId="3" fillId="35" borderId="44" xfId="0" applyNumberFormat="1" applyFont="1" applyFill="1" applyBorder="1" applyAlignment="1">
      <alignment horizontal="right" vertical="center"/>
    </xf>
    <xf numFmtId="4" fontId="3" fillId="35" borderId="41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/>
    </xf>
    <xf numFmtId="4" fontId="3" fillId="0" borderId="44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top"/>
    </xf>
    <xf numFmtId="4" fontId="3" fillId="33" borderId="20" xfId="0" applyNumberFormat="1" applyFont="1" applyFill="1" applyBorder="1" applyAlignment="1">
      <alignment horizontal="right" vertical="top"/>
    </xf>
    <xf numFmtId="4" fontId="3" fillId="34" borderId="21" xfId="0" applyNumberFormat="1" applyFont="1" applyFill="1" applyBorder="1" applyAlignment="1">
      <alignment horizontal="right" vertical="center"/>
    </xf>
    <xf numFmtId="4" fontId="3" fillId="36" borderId="20" xfId="0" applyNumberFormat="1" applyFont="1" applyFill="1" applyBorder="1" applyAlignment="1">
      <alignment vertical="top"/>
    </xf>
    <xf numFmtId="4" fontId="1" fillId="33" borderId="20" xfId="0" applyNumberFormat="1" applyFont="1" applyFill="1" applyBorder="1" applyAlignment="1">
      <alignment vertical="top"/>
    </xf>
    <xf numFmtId="4" fontId="3" fillId="36" borderId="0" xfId="0" applyNumberFormat="1" applyFont="1" applyFill="1" applyBorder="1" applyAlignment="1">
      <alignment vertical="top"/>
    </xf>
    <xf numFmtId="4" fontId="3" fillId="36" borderId="12" xfId="0" applyNumberFormat="1" applyFont="1" applyFill="1" applyBorder="1" applyAlignment="1">
      <alignment vertical="top"/>
    </xf>
    <xf numFmtId="4" fontId="3" fillId="36" borderId="12" xfId="0" applyNumberFormat="1" applyFont="1" applyFill="1" applyBorder="1" applyAlignment="1">
      <alignment horizontal="right" vertical="top"/>
    </xf>
    <xf numFmtId="4" fontId="3" fillId="36" borderId="0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3" fillId="33" borderId="21" xfId="0" applyNumberFormat="1" applyFont="1" applyFill="1" applyBorder="1" applyAlignment="1">
      <alignment vertical="top"/>
    </xf>
    <xf numFmtId="4" fontId="3" fillId="33" borderId="13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3" fillId="33" borderId="23" xfId="0" applyNumberFormat="1" applyFont="1" applyFill="1" applyBorder="1" applyAlignment="1">
      <alignment vertical="center"/>
    </xf>
    <xf numFmtId="4" fontId="3" fillId="34" borderId="0" xfId="0" applyNumberFormat="1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 horizontal="right" vertical="center"/>
    </xf>
    <xf numFmtId="4" fontId="3" fillId="34" borderId="40" xfId="0" applyNumberFormat="1" applyFont="1" applyFill="1" applyBorder="1" applyAlignment="1">
      <alignment horizontal="right" vertical="center"/>
    </xf>
    <xf numFmtId="49" fontId="3" fillId="33" borderId="39" xfId="0" applyNumberFormat="1" applyFont="1" applyFill="1" applyBorder="1" applyAlignment="1">
      <alignment horizontal="center" vertical="top"/>
    </xf>
    <xf numFmtId="3" fontId="3" fillId="33" borderId="16" xfId="0" applyNumberFormat="1" applyFont="1" applyFill="1" applyBorder="1" applyAlignment="1">
      <alignment vertical="top" wrapText="1"/>
    </xf>
    <xf numFmtId="3" fontId="66" fillId="33" borderId="16" xfId="0" applyNumberFormat="1" applyFont="1" applyFill="1" applyBorder="1" applyAlignment="1">
      <alignment vertical="top"/>
    </xf>
    <xf numFmtId="4" fontId="66" fillId="33" borderId="39" xfId="0" applyNumberFormat="1" applyFont="1" applyFill="1" applyBorder="1" applyAlignment="1">
      <alignment vertical="top"/>
    </xf>
    <xf numFmtId="4" fontId="3" fillId="33" borderId="40" xfId="0" applyNumberFormat="1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center" vertical="top"/>
    </xf>
    <xf numFmtId="4" fontId="70" fillId="33" borderId="12" xfId="0" applyNumberFormat="1" applyFont="1" applyFill="1" applyBorder="1" applyAlignment="1">
      <alignment vertical="center"/>
    </xf>
    <xf numFmtId="4" fontId="65" fillId="33" borderId="17" xfId="0" applyNumberFormat="1" applyFont="1" applyFill="1" applyBorder="1" applyAlignment="1">
      <alignment horizontal="right" vertical="top"/>
    </xf>
    <xf numFmtId="4" fontId="1" fillId="33" borderId="20" xfId="0" applyNumberFormat="1" applyFont="1" applyFill="1" applyBorder="1" applyAlignment="1">
      <alignment horizontal="right" vertical="top"/>
    </xf>
    <xf numFmtId="49" fontId="2" fillId="34" borderId="34" xfId="0" applyNumberFormat="1" applyFont="1" applyFill="1" applyBorder="1" applyAlignment="1">
      <alignment horizontal="center" vertical="center"/>
    </xf>
    <xf numFmtId="3" fontId="1" fillId="34" borderId="34" xfId="0" applyNumberFormat="1" applyFont="1" applyFill="1" applyBorder="1" applyAlignment="1">
      <alignment horizontal="center" vertical="center" wrapText="1"/>
    </xf>
    <xf numFmtId="4" fontId="1" fillId="34" borderId="34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right" vertical="center"/>
    </xf>
    <xf numFmtId="4" fontId="65" fillId="34" borderId="44" xfId="0" applyNumberFormat="1" applyFont="1" applyFill="1" applyBorder="1" applyAlignment="1">
      <alignment horizontal="right" vertical="center"/>
    </xf>
    <xf numFmtId="3" fontId="2" fillId="33" borderId="26" xfId="0" applyNumberFormat="1" applyFont="1" applyFill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3" fontId="2" fillId="33" borderId="24" xfId="0" applyNumberFormat="1" applyFont="1" applyFill="1" applyBorder="1" applyAlignment="1">
      <alignment horizontal="center" vertical="top" wrapText="1"/>
    </xf>
    <xf numFmtId="3" fontId="3" fillId="33" borderId="24" xfId="0" applyNumberFormat="1" applyFont="1" applyFill="1" applyBorder="1" applyAlignment="1">
      <alignment horizontal="center" vertical="top" wrapText="1"/>
    </xf>
    <xf numFmtId="3" fontId="3" fillId="33" borderId="25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top"/>
    </xf>
    <xf numFmtId="3" fontId="3" fillId="33" borderId="24" xfId="0" applyNumberFormat="1" applyFont="1" applyFill="1" applyBorder="1" applyAlignment="1">
      <alignment horizontal="center" vertical="top"/>
    </xf>
    <xf numFmtId="3" fontId="3" fillId="33" borderId="25" xfId="0" applyNumberFormat="1" applyFont="1" applyFill="1" applyBorder="1" applyAlignment="1">
      <alignment horizontal="center" vertical="top"/>
    </xf>
    <xf numFmtId="3" fontId="3" fillId="33" borderId="48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 horizontal="center" vertical="top"/>
    </xf>
    <xf numFmtId="49" fontId="3" fillId="33" borderId="24" xfId="0" applyNumberFormat="1" applyFont="1" applyFill="1" applyBorder="1" applyAlignment="1">
      <alignment horizontal="center" vertical="top"/>
    </xf>
    <xf numFmtId="49" fontId="63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vertical="top" wrapText="1"/>
    </xf>
    <xf numFmtId="3" fontId="2" fillId="33" borderId="12" xfId="0" applyNumberFormat="1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5" fillId="34" borderId="11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3" fontId="5" fillId="34" borderId="11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3" fontId="5" fillId="34" borderId="12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5" fillId="34" borderId="18" xfId="0" applyNumberFormat="1" applyFont="1" applyFill="1" applyBorder="1" applyAlignment="1">
      <alignment horizontal="left" wrapText="1"/>
    </xf>
    <xf numFmtId="3" fontId="5" fillId="34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top" wrapText="1"/>
    </xf>
    <xf numFmtId="3" fontId="10" fillId="33" borderId="14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3" fontId="63" fillId="34" borderId="11" xfId="0" applyNumberFormat="1" applyFont="1" applyFill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3" fontId="62" fillId="33" borderId="11" xfId="0" applyNumberFormat="1" applyFont="1" applyFill="1" applyBorder="1" applyAlignment="1">
      <alignment vertical="top" wrapText="1"/>
    </xf>
    <xf numFmtId="0" fontId="64" fillId="0" borderId="12" xfId="0" applyFont="1" applyBorder="1" applyAlignment="1">
      <alignment vertical="top" wrapText="1"/>
    </xf>
    <xf numFmtId="3" fontId="62" fillId="34" borderId="12" xfId="0" applyNumberFormat="1" applyFont="1" applyFill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3" fontId="63" fillId="34" borderId="11" xfId="0" applyNumberFormat="1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3" fontId="60" fillId="33" borderId="11" xfId="0" applyNumberFormat="1" applyFont="1" applyFill="1" applyBorder="1" applyAlignment="1">
      <alignment vertical="top" wrapText="1"/>
    </xf>
    <xf numFmtId="3" fontId="60" fillId="33" borderId="12" xfId="0" applyNumberFormat="1" applyFont="1" applyFill="1" applyBorder="1" applyAlignment="1">
      <alignment vertical="top" wrapText="1"/>
    </xf>
    <xf numFmtId="3" fontId="60" fillId="33" borderId="13" xfId="0" applyNumberFormat="1" applyFont="1" applyFill="1" applyBorder="1" applyAlignment="1">
      <alignment vertical="top" wrapText="1"/>
    </xf>
    <xf numFmtId="3" fontId="63" fillId="36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1" fillId="33" borderId="0" xfId="0" applyFont="1" applyFill="1" applyAlignment="1">
      <alignment horizontal="center"/>
    </xf>
    <xf numFmtId="49" fontId="71" fillId="33" borderId="0" xfId="0" applyNumberFormat="1" applyFont="1" applyFill="1" applyAlignment="1">
      <alignment horizontal="center"/>
    </xf>
    <xf numFmtId="49" fontId="71" fillId="33" borderId="0" xfId="0" applyNumberFormat="1" applyFont="1" applyFill="1" applyAlignment="1">
      <alignment horizontal="center" vertical="top"/>
    </xf>
    <xf numFmtId="49" fontId="71" fillId="33" borderId="0" xfId="0" applyNumberFormat="1" applyFont="1" applyFill="1" applyBorder="1" applyAlignment="1">
      <alignment horizontal="center" vertical="top"/>
    </xf>
    <xf numFmtId="49" fontId="60" fillId="33" borderId="36" xfId="0" applyNumberFormat="1" applyFont="1" applyFill="1" applyBorder="1" applyAlignment="1">
      <alignment horizontal="center" vertical="center" textRotation="90"/>
    </xf>
    <xf numFmtId="49" fontId="60" fillId="33" borderId="28" xfId="0" applyNumberFormat="1" applyFont="1" applyFill="1" applyBorder="1" applyAlignment="1">
      <alignment horizontal="center" vertical="center" textRotation="90"/>
    </xf>
    <xf numFmtId="49" fontId="60" fillId="33" borderId="51" xfId="0" applyNumberFormat="1" applyFont="1" applyFill="1" applyBorder="1" applyAlignment="1">
      <alignment horizontal="center" vertical="center" textRotation="90"/>
    </xf>
    <xf numFmtId="49" fontId="60" fillId="33" borderId="19" xfId="0" applyNumberFormat="1" applyFont="1" applyFill="1" applyBorder="1" applyAlignment="1">
      <alignment horizontal="center" vertical="center" textRotation="90"/>
    </xf>
    <xf numFmtId="49" fontId="60" fillId="33" borderId="38" xfId="0" applyNumberFormat="1" applyFont="1" applyFill="1" applyBorder="1" applyAlignment="1">
      <alignment horizontal="center" vertical="center" wrapText="1"/>
    </xf>
    <xf numFmtId="49" fontId="60" fillId="33" borderId="20" xfId="0" applyNumberFormat="1" applyFont="1" applyFill="1" applyBorder="1" applyAlignment="1">
      <alignment horizontal="center" vertical="center" wrapText="1"/>
    </xf>
    <xf numFmtId="49" fontId="60" fillId="33" borderId="18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49" fontId="61" fillId="33" borderId="18" xfId="0" applyNumberFormat="1" applyFont="1" applyFill="1" applyBorder="1" applyAlignment="1">
      <alignment horizontal="left" vertical="center" wrapText="1"/>
    </xf>
    <xf numFmtId="49" fontId="60" fillId="33" borderId="12" xfId="0" applyNumberFormat="1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center"/>
    </xf>
    <xf numFmtId="49" fontId="60" fillId="33" borderId="34" xfId="0" applyNumberFormat="1" applyFont="1" applyFill="1" applyBorder="1" applyAlignment="1">
      <alignment horizontal="center"/>
    </xf>
    <xf numFmtId="49" fontId="60" fillId="33" borderId="52" xfId="0" applyNumberFormat="1" applyFont="1" applyFill="1" applyBorder="1" applyAlignment="1">
      <alignment horizontal="center"/>
    </xf>
    <xf numFmtId="49" fontId="60" fillId="33" borderId="53" xfId="0" applyNumberFormat="1" applyFont="1" applyFill="1" applyBorder="1" applyAlignment="1">
      <alignment horizontal="center"/>
    </xf>
    <xf numFmtId="49" fontId="60" fillId="33" borderId="54" xfId="0" applyNumberFormat="1" applyFont="1" applyFill="1" applyBorder="1" applyAlignment="1">
      <alignment horizontal="center"/>
    </xf>
    <xf numFmtId="49" fontId="60" fillId="33" borderId="55" xfId="0" applyNumberFormat="1" applyFont="1" applyFill="1" applyBorder="1" applyAlignment="1">
      <alignment horizontal="center"/>
    </xf>
    <xf numFmtId="49" fontId="60" fillId="33" borderId="0" xfId="0" applyNumberFormat="1" applyFont="1" applyFill="1" applyBorder="1" applyAlignment="1">
      <alignment horizontal="center"/>
    </xf>
    <xf numFmtId="4" fontId="60" fillId="33" borderId="44" xfId="0" applyNumberFormat="1" applyFont="1" applyFill="1" applyBorder="1" applyAlignment="1">
      <alignment horizontal="center"/>
    </xf>
    <xf numFmtId="49" fontId="60" fillId="33" borderId="12" xfId="0" applyNumberFormat="1" applyFont="1" applyFill="1" applyBorder="1" applyAlignment="1">
      <alignment horizontal="center"/>
    </xf>
    <xf numFmtId="49" fontId="60" fillId="33" borderId="23" xfId="0" applyNumberFormat="1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49" fontId="60" fillId="33" borderId="17" xfId="0" applyNumberFormat="1" applyFont="1" applyFill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/>
    </xf>
    <xf numFmtId="3" fontId="5" fillId="34" borderId="36" xfId="0" applyNumberFormat="1" applyFont="1" applyFill="1" applyBorder="1" applyAlignment="1">
      <alignment horizontal="center" vertical="center"/>
    </xf>
    <xf numFmtId="3" fontId="5" fillId="34" borderId="34" xfId="0" applyNumberFormat="1" applyFont="1" applyFill="1" applyBorder="1" applyAlignment="1">
      <alignment horizontal="center" vertical="center"/>
    </xf>
    <xf numFmtId="3" fontId="5" fillId="34" borderId="43" xfId="0" applyNumberFormat="1" applyFont="1" applyFill="1" applyBorder="1" applyAlignment="1">
      <alignment horizontal="center" vertical="center"/>
    </xf>
    <xf numFmtId="3" fontId="5" fillId="34" borderId="28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3" fontId="5" fillId="34" borderId="23" xfId="0" applyNumberFormat="1" applyFont="1" applyFill="1" applyBorder="1" applyAlignment="1">
      <alignment horizontal="center" vertical="center"/>
    </xf>
    <xf numFmtId="3" fontId="5" fillId="34" borderId="37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39" xfId="0" applyNumberFormat="1" applyFont="1" applyFill="1" applyBorder="1" applyAlignment="1">
      <alignment horizontal="center" vertical="center"/>
    </xf>
    <xf numFmtId="3" fontId="62" fillId="33" borderId="12" xfId="0" applyNumberFormat="1" applyFont="1" applyFill="1" applyBorder="1" applyAlignment="1">
      <alignment vertical="top" wrapText="1"/>
    </xf>
    <xf numFmtId="3" fontId="62" fillId="33" borderId="14" xfId="0" applyNumberFormat="1" applyFont="1" applyFill="1" applyBorder="1" applyAlignment="1">
      <alignment vertical="top" wrapText="1"/>
    </xf>
    <xf numFmtId="0" fontId="64" fillId="0" borderId="23" xfId="0" applyFont="1" applyBorder="1" applyAlignment="1">
      <alignment vertical="top" wrapText="1"/>
    </xf>
    <xf numFmtId="3" fontId="63" fillId="34" borderId="18" xfId="0" applyNumberFormat="1" applyFont="1" applyFill="1" applyBorder="1" applyAlignment="1">
      <alignment horizontal="left" vertical="top" wrapText="1"/>
    </xf>
    <xf numFmtId="3" fontId="5" fillId="34" borderId="22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" fontId="62" fillId="0" borderId="12" xfId="0" applyNumberFormat="1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3" fontId="62" fillId="0" borderId="11" xfId="0" applyNumberFormat="1" applyFont="1" applyFill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3" fontId="62" fillId="36" borderId="12" xfId="0" applyNumberFormat="1" applyFont="1" applyFill="1" applyBorder="1" applyAlignment="1">
      <alignment vertical="top" wrapText="1"/>
    </xf>
    <xf numFmtId="0" fontId="64" fillId="0" borderId="13" xfId="0" applyFont="1" applyBorder="1" applyAlignment="1">
      <alignment vertical="top" wrapText="1"/>
    </xf>
    <xf numFmtId="3" fontId="62" fillId="33" borderId="11" xfId="0" applyNumberFormat="1" applyFont="1" applyFill="1" applyBorder="1" applyAlignment="1">
      <alignment horizontal="left" vertical="top" wrapText="1"/>
    </xf>
    <xf numFmtId="1" fontId="62" fillId="35" borderId="11" xfId="0" applyNumberFormat="1" applyFont="1" applyFill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2" fillId="36" borderId="12" xfId="0" applyFont="1" applyFill="1" applyBorder="1" applyAlignment="1">
      <alignment vertical="center" wrapText="1"/>
    </xf>
    <xf numFmtId="0" fontId="62" fillId="36" borderId="13" xfId="0" applyFont="1" applyFill="1" applyBorder="1" applyAlignment="1">
      <alignment vertical="center" wrapText="1"/>
    </xf>
    <xf numFmtId="0" fontId="73" fillId="33" borderId="0" xfId="0" applyFont="1" applyFill="1" applyAlignment="1">
      <alignment horizontal="right" vertical="top"/>
    </xf>
    <xf numFmtId="49" fontId="61" fillId="33" borderId="0" xfId="0" applyNumberFormat="1" applyFont="1" applyFill="1" applyAlignment="1">
      <alignment horizontal="center" vertical="top"/>
    </xf>
    <xf numFmtId="0" fontId="64" fillId="0" borderId="0" xfId="0" applyFont="1" applyAlignment="1">
      <alignment vertical="top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51" xfId="0" applyNumberFormat="1" applyFont="1" applyFill="1" applyBorder="1" applyAlignment="1">
      <alignment horizontal="center" vertical="center"/>
    </xf>
    <xf numFmtId="3" fontId="62" fillId="0" borderId="12" xfId="0" applyNumberFormat="1" applyFont="1" applyFill="1" applyBorder="1" applyAlignment="1">
      <alignment horizontal="left" vertical="top" wrapText="1"/>
    </xf>
    <xf numFmtId="3" fontId="62" fillId="0" borderId="13" xfId="0" applyNumberFormat="1" applyFont="1" applyFill="1" applyBorder="1" applyAlignment="1">
      <alignment horizontal="left" vertical="top" wrapText="1"/>
    </xf>
    <xf numFmtId="49" fontId="63" fillId="0" borderId="11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tabSelected="1" view="pageBreakPreview" zoomScale="60" zoomScalePageLayoutView="0" workbookViewId="0" topLeftCell="A144">
      <selection activeCell="F126" sqref="F126"/>
    </sheetView>
  </sheetViews>
  <sheetFormatPr defaultColWidth="9.33203125" defaultRowHeight="12.75"/>
  <cols>
    <col min="1" max="1" width="6.16015625" style="1" customWidth="1"/>
    <col min="2" max="2" width="9.16015625" style="1" customWidth="1"/>
    <col min="3" max="3" width="53.5" style="1" customWidth="1"/>
    <col min="4" max="4" width="4.5" style="1" customWidth="1"/>
    <col min="5" max="5" width="22.83203125" style="1" customWidth="1"/>
    <col min="6" max="6" width="21.5" style="1" customWidth="1"/>
    <col min="7" max="7" width="21.33203125" style="1" customWidth="1"/>
    <col min="8" max="8" width="20.83203125" style="1" customWidth="1"/>
    <col min="9" max="9" width="20" style="1" customWidth="1"/>
    <col min="10" max="10" width="19.5" style="1" customWidth="1"/>
    <col min="11" max="11" width="20.33203125" style="1" customWidth="1"/>
    <col min="12" max="12" width="22.16015625" style="1" customWidth="1"/>
    <col min="13" max="13" width="21.66015625" style="1" customWidth="1"/>
    <col min="14" max="14" width="19.66015625" style="1" customWidth="1"/>
    <col min="15" max="15" width="18.83203125" style="1" customWidth="1"/>
    <col min="16" max="16384" width="9.33203125" style="1" customWidth="1"/>
  </cols>
  <sheetData>
    <row r="1" spans="1:15" ht="12.75">
      <c r="A1" s="937" t="s">
        <v>185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9"/>
    </row>
    <row r="2" spans="1:15" ht="12.75">
      <c r="A2" s="938"/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9"/>
    </row>
    <row r="3" spans="1:15" ht="12.75">
      <c r="A3" s="938"/>
      <c r="B3" s="938"/>
      <c r="C3" s="938"/>
      <c r="D3" s="938"/>
      <c r="E3" s="938"/>
      <c r="F3" s="938"/>
      <c r="G3" s="938"/>
      <c r="H3" s="938"/>
      <c r="I3" s="938"/>
      <c r="J3" s="938"/>
      <c r="K3" s="938"/>
      <c r="L3" s="938"/>
      <c r="M3" s="938"/>
      <c r="N3" s="938"/>
      <c r="O3" s="939"/>
    </row>
    <row r="4" spans="1:15" ht="12.75">
      <c r="A4" s="938"/>
      <c r="B4" s="938"/>
      <c r="C4" s="938"/>
      <c r="D4" s="938"/>
      <c r="E4" s="938"/>
      <c r="F4" s="938"/>
      <c r="G4" s="938"/>
      <c r="H4" s="938"/>
      <c r="I4" s="938"/>
      <c r="J4" s="938"/>
      <c r="K4" s="938"/>
      <c r="L4" s="938"/>
      <c r="M4" s="938"/>
      <c r="N4" s="938"/>
      <c r="O4" s="939"/>
    </row>
    <row r="5" spans="1:15" ht="12.75">
      <c r="A5" s="938"/>
      <c r="B5" s="938"/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9"/>
    </row>
    <row r="6" spans="1:15" ht="20.25">
      <c r="A6" s="882" t="s">
        <v>1</v>
      </c>
      <c r="B6" s="882"/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</row>
    <row r="7" spans="1:15" ht="20.25">
      <c r="A7" s="883" t="s">
        <v>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</row>
    <row r="8" spans="1:15" ht="20.25">
      <c r="A8" s="883" t="s">
        <v>186</v>
      </c>
      <c r="B8" s="883"/>
      <c r="C8" s="883"/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</row>
    <row r="9" spans="1:15" ht="20.25">
      <c r="A9" s="883" t="s">
        <v>213</v>
      </c>
      <c r="B9" s="883"/>
      <c r="C9" s="883"/>
      <c r="D9" s="883"/>
      <c r="E9" s="883"/>
      <c r="F9" s="883"/>
      <c r="G9" s="883"/>
      <c r="H9" s="883"/>
      <c r="I9" s="883"/>
      <c r="J9" s="883"/>
      <c r="K9" s="883"/>
      <c r="L9" s="883"/>
      <c r="M9" s="883"/>
      <c r="N9" s="883"/>
      <c r="O9" s="883"/>
    </row>
    <row r="10" spans="1:15" ht="12.75">
      <c r="A10" s="884" t="s">
        <v>204</v>
      </c>
      <c r="B10" s="884"/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884"/>
    </row>
    <row r="11" spans="1:15" ht="13.5" thickBot="1">
      <c r="A11" s="885"/>
      <c r="B11" s="885"/>
      <c r="C11" s="885"/>
      <c r="D11" s="885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</row>
    <row r="12" spans="1:15" ht="15">
      <c r="A12" s="886" t="s">
        <v>3</v>
      </c>
      <c r="B12" s="888" t="s">
        <v>4</v>
      </c>
      <c r="C12" s="890" t="s">
        <v>5</v>
      </c>
      <c r="D12" s="892"/>
      <c r="E12" s="894" t="s">
        <v>205</v>
      </c>
      <c r="F12" s="897" t="s">
        <v>6</v>
      </c>
      <c r="G12" s="897"/>
      <c r="H12" s="897"/>
      <c r="I12" s="897"/>
      <c r="J12" s="897"/>
      <c r="K12" s="897"/>
      <c r="L12" s="897"/>
      <c r="M12" s="897"/>
      <c r="N12" s="897"/>
      <c r="O12" s="898"/>
    </row>
    <row r="13" spans="1:15" ht="15">
      <c r="A13" s="887"/>
      <c r="B13" s="889"/>
      <c r="C13" s="891"/>
      <c r="D13" s="893"/>
      <c r="E13" s="895"/>
      <c r="F13" s="97" t="s">
        <v>7</v>
      </c>
      <c r="G13" s="899" t="s">
        <v>6</v>
      </c>
      <c r="H13" s="900"/>
      <c r="I13" s="900"/>
      <c r="J13" s="900"/>
      <c r="K13" s="900"/>
      <c r="L13" s="900"/>
      <c r="M13" s="901"/>
      <c r="N13" s="98" t="s">
        <v>7</v>
      </c>
      <c r="O13" s="658" t="s">
        <v>6</v>
      </c>
    </row>
    <row r="14" spans="1:15" ht="15" customHeight="1">
      <c r="A14" s="887"/>
      <c r="B14" s="889"/>
      <c r="C14" s="891"/>
      <c r="D14" s="893"/>
      <c r="E14" s="895"/>
      <c r="F14" s="656" t="s">
        <v>8</v>
      </c>
      <c r="G14" s="653" t="s">
        <v>9</v>
      </c>
      <c r="H14" s="902" t="s">
        <v>10</v>
      </c>
      <c r="I14" s="902"/>
      <c r="J14" s="653" t="s">
        <v>11</v>
      </c>
      <c r="K14" s="655" t="s">
        <v>179</v>
      </c>
      <c r="L14" s="907" t="s">
        <v>180</v>
      </c>
      <c r="M14" s="98" t="s">
        <v>12</v>
      </c>
      <c r="N14" s="654" t="s">
        <v>13</v>
      </c>
      <c r="O14" s="659" t="s">
        <v>14</v>
      </c>
    </row>
    <row r="15" spans="1:15" ht="17.25" customHeight="1">
      <c r="A15" s="887"/>
      <c r="B15" s="889"/>
      <c r="C15" s="891"/>
      <c r="D15" s="99" t="s">
        <v>15</v>
      </c>
      <c r="E15" s="895"/>
      <c r="F15" s="905"/>
      <c r="G15" s="653" t="s">
        <v>16</v>
      </c>
      <c r="H15" s="100" t="s">
        <v>17</v>
      </c>
      <c r="I15" s="101" t="s">
        <v>18</v>
      </c>
      <c r="J15" s="653" t="s">
        <v>19</v>
      </c>
      <c r="K15" s="655" t="s">
        <v>178</v>
      </c>
      <c r="L15" s="908"/>
      <c r="M15" s="654" t="s">
        <v>20</v>
      </c>
      <c r="N15" s="906"/>
      <c r="O15" s="659" t="s">
        <v>21</v>
      </c>
    </row>
    <row r="16" spans="1:15" ht="15.75" customHeight="1">
      <c r="A16" s="887"/>
      <c r="B16" s="889"/>
      <c r="C16" s="891"/>
      <c r="D16" s="102" t="s">
        <v>22</v>
      </c>
      <c r="E16" s="895"/>
      <c r="F16" s="905"/>
      <c r="G16" s="653" t="s">
        <v>23</v>
      </c>
      <c r="H16" s="653" t="s">
        <v>24</v>
      </c>
      <c r="I16" s="103" t="s">
        <v>25</v>
      </c>
      <c r="J16" s="904"/>
      <c r="K16" s="655" t="s">
        <v>26</v>
      </c>
      <c r="L16" s="908"/>
      <c r="M16" s="906"/>
      <c r="N16" s="906"/>
      <c r="O16" s="659" t="s">
        <v>27</v>
      </c>
    </row>
    <row r="17" spans="1:15" ht="15">
      <c r="A17" s="887"/>
      <c r="B17" s="889"/>
      <c r="C17" s="891"/>
      <c r="D17" s="102" t="s">
        <v>28</v>
      </c>
      <c r="E17" s="895"/>
      <c r="F17" s="905"/>
      <c r="G17" s="904"/>
      <c r="H17" s="653" t="s">
        <v>29</v>
      </c>
      <c r="I17" s="103" t="s">
        <v>30</v>
      </c>
      <c r="J17" s="904"/>
      <c r="K17" s="904"/>
      <c r="L17" s="908"/>
      <c r="M17" s="906"/>
      <c r="N17" s="906"/>
      <c r="O17" s="903"/>
    </row>
    <row r="18" spans="1:15" ht="17.25" customHeight="1">
      <c r="A18" s="887"/>
      <c r="B18" s="889"/>
      <c r="C18" s="891"/>
      <c r="D18" s="893"/>
      <c r="E18" s="895"/>
      <c r="F18" s="905"/>
      <c r="G18" s="904"/>
      <c r="H18" s="904"/>
      <c r="I18" s="103" t="s">
        <v>31</v>
      </c>
      <c r="J18" s="904"/>
      <c r="K18" s="904"/>
      <c r="L18" s="908"/>
      <c r="M18" s="906"/>
      <c r="N18" s="906"/>
      <c r="O18" s="903"/>
    </row>
    <row r="19" spans="1:15" ht="24" customHeight="1" thickBot="1">
      <c r="A19" s="887"/>
      <c r="B19" s="889"/>
      <c r="C19" s="891"/>
      <c r="D19" s="893"/>
      <c r="E19" s="895"/>
      <c r="F19" s="905"/>
      <c r="G19" s="904"/>
      <c r="H19" s="904"/>
      <c r="I19" s="297"/>
      <c r="J19" s="904"/>
      <c r="K19" s="904"/>
      <c r="L19" s="908"/>
      <c r="M19" s="906"/>
      <c r="N19" s="906"/>
      <c r="O19" s="903"/>
    </row>
    <row r="20" spans="1:15" ht="13.5" thickBot="1">
      <c r="A20" s="298" t="s">
        <v>32</v>
      </c>
      <c r="B20" s="299" t="s">
        <v>33</v>
      </c>
      <c r="C20" s="300" t="s">
        <v>34</v>
      </c>
      <c r="D20" s="301">
        <v>4</v>
      </c>
      <c r="E20" s="302">
        <v>5</v>
      </c>
      <c r="F20" s="303">
        <v>6</v>
      </c>
      <c r="G20" s="304">
        <v>7</v>
      </c>
      <c r="H20" s="303">
        <v>8</v>
      </c>
      <c r="I20" s="304">
        <v>9</v>
      </c>
      <c r="J20" s="303">
        <v>10</v>
      </c>
      <c r="K20" s="304">
        <v>11</v>
      </c>
      <c r="L20" s="305">
        <v>12</v>
      </c>
      <c r="M20" s="303">
        <v>13</v>
      </c>
      <c r="N20" s="303">
        <v>14</v>
      </c>
      <c r="O20" s="660">
        <v>15</v>
      </c>
    </row>
    <row r="21" spans="1:15" ht="15.75" customHeight="1">
      <c r="A21" s="306" t="s">
        <v>35</v>
      </c>
      <c r="B21" s="307"/>
      <c r="C21" s="308" t="s">
        <v>36</v>
      </c>
      <c r="D21" s="309" t="s">
        <v>37</v>
      </c>
      <c r="E21" s="207">
        <f>F21+O21</f>
        <v>111000</v>
      </c>
      <c r="F21" s="310">
        <f>G21</f>
        <v>1000</v>
      </c>
      <c r="G21" s="311">
        <f>I21</f>
        <v>1000</v>
      </c>
      <c r="H21" s="555"/>
      <c r="I21" s="311">
        <f>I24</f>
        <v>1000</v>
      </c>
      <c r="J21" s="317" t="str">
        <f>J27</f>
        <v> </v>
      </c>
      <c r="K21" s="318"/>
      <c r="L21" s="319"/>
      <c r="M21" s="318"/>
      <c r="N21" s="310">
        <f>O21</f>
        <v>110000</v>
      </c>
      <c r="O21" s="661">
        <f>O30+O27</f>
        <v>110000</v>
      </c>
    </row>
    <row r="22" spans="1:15" ht="14.25" customHeight="1">
      <c r="A22" s="104"/>
      <c r="B22" s="105" t="s">
        <v>0</v>
      </c>
      <c r="C22" s="106" t="s">
        <v>0</v>
      </c>
      <c r="D22" s="107" t="s">
        <v>38</v>
      </c>
      <c r="E22" s="6">
        <f>F22+N22</f>
        <v>110313.08</v>
      </c>
      <c r="F22" s="756">
        <f>G22</f>
        <v>700</v>
      </c>
      <c r="G22" s="757">
        <f>I22</f>
        <v>700</v>
      </c>
      <c r="H22" s="758"/>
      <c r="I22" s="757">
        <f>I25</f>
        <v>700</v>
      </c>
      <c r="J22" s="321" t="str">
        <f>J28</f>
        <v> </v>
      </c>
      <c r="K22" s="322"/>
      <c r="L22" s="323"/>
      <c r="M22" s="322"/>
      <c r="N22" s="756">
        <f>O22</f>
        <v>109613.08</v>
      </c>
      <c r="O22" s="761">
        <f>O25+O28+O31</f>
        <v>109613.08</v>
      </c>
    </row>
    <row r="23" spans="1:15" ht="13.5" customHeight="1">
      <c r="A23" s="104"/>
      <c r="B23" s="108"/>
      <c r="C23" s="106" t="s">
        <v>0</v>
      </c>
      <c r="D23" s="107" t="s">
        <v>39</v>
      </c>
      <c r="E23" s="6">
        <f>ROUND((E22/E21)*100,2)</f>
        <v>99.38</v>
      </c>
      <c r="F23" s="6">
        <f>ROUND((F22/F21)*100,2)</f>
        <v>70</v>
      </c>
      <c r="G23" s="6">
        <f>ROUND((G22/G21)*100,2)</f>
        <v>70</v>
      </c>
      <c r="H23" s="758"/>
      <c r="I23" s="6">
        <f>ROUND((I22/I21)*100,2)</f>
        <v>70</v>
      </c>
      <c r="J23" s="320" t="s">
        <v>0</v>
      </c>
      <c r="K23" s="322"/>
      <c r="L23" s="323"/>
      <c r="M23" s="322"/>
      <c r="N23" s="6">
        <f>ROUND((N22/N21)*100,2)</f>
        <v>99.65</v>
      </c>
      <c r="O23" s="712">
        <f>ROUND((O22/O21)*100,2)</f>
        <v>99.65</v>
      </c>
    </row>
    <row r="24" spans="1:15" ht="15" customHeight="1">
      <c r="A24" s="324"/>
      <c r="B24" s="135"/>
      <c r="C24" s="933" t="s">
        <v>200</v>
      </c>
      <c r="D24" s="139" t="s">
        <v>37</v>
      </c>
      <c r="E24" s="141">
        <f>F24</f>
        <v>1000</v>
      </c>
      <c r="F24" s="142">
        <f>G24</f>
        <v>1000</v>
      </c>
      <c r="G24" s="141">
        <f>I24</f>
        <v>1000</v>
      </c>
      <c r="H24" s="143"/>
      <c r="I24" s="141">
        <v>1000</v>
      </c>
      <c r="J24" s="327"/>
      <c r="K24" s="328"/>
      <c r="L24" s="329"/>
      <c r="M24" s="328"/>
      <c r="N24" s="326"/>
      <c r="O24" s="663"/>
    </row>
    <row r="25" spans="1:15" ht="15" customHeight="1">
      <c r="A25" s="330"/>
      <c r="B25" s="135" t="s">
        <v>199</v>
      </c>
      <c r="C25" s="875"/>
      <c r="D25" s="133" t="s">
        <v>38</v>
      </c>
      <c r="E25" s="752">
        <f>F25</f>
        <v>700</v>
      </c>
      <c r="F25" s="731">
        <f>G25</f>
        <v>700</v>
      </c>
      <c r="G25" s="752">
        <f>I25</f>
        <v>700</v>
      </c>
      <c r="H25" s="753"/>
      <c r="I25" s="752">
        <v>700</v>
      </c>
      <c r="J25" s="333"/>
      <c r="K25" s="334"/>
      <c r="L25" s="335"/>
      <c r="M25" s="334"/>
      <c r="N25" s="332"/>
      <c r="O25" s="664"/>
    </row>
    <row r="26" spans="1:15" ht="15.75" customHeight="1">
      <c r="A26" s="330"/>
      <c r="B26" s="135"/>
      <c r="C26" s="934"/>
      <c r="D26" s="134" t="s">
        <v>39</v>
      </c>
      <c r="E26" s="754">
        <f>ROUND((E25/E24)*100,2)</f>
        <v>70</v>
      </c>
      <c r="F26" s="754">
        <f>ROUND((F25/F24)*100,2)</f>
        <v>70</v>
      </c>
      <c r="G26" s="754">
        <f>ROUND((G25/G24)*100,2)</f>
        <v>70</v>
      </c>
      <c r="H26" s="755"/>
      <c r="I26" s="754">
        <f>ROUND((I25/I24)*100,2)</f>
        <v>70</v>
      </c>
      <c r="J26" s="338"/>
      <c r="K26" s="339"/>
      <c r="L26" s="340"/>
      <c r="M26" s="339"/>
      <c r="N26" s="337"/>
      <c r="O26" s="665"/>
    </row>
    <row r="27" spans="1:15" ht="15" customHeight="1">
      <c r="A27" s="341"/>
      <c r="B27" s="136"/>
      <c r="C27" s="925" t="s">
        <v>190</v>
      </c>
      <c r="D27" s="132" t="s">
        <v>201</v>
      </c>
      <c r="E27" s="186">
        <f>N27</f>
        <v>40000</v>
      </c>
      <c r="F27" s="342" t="str">
        <f>J27</f>
        <v> </v>
      </c>
      <c r="G27" s="343" t="str">
        <f>I27</f>
        <v> </v>
      </c>
      <c r="H27" s="344"/>
      <c r="I27" s="343" t="s">
        <v>0</v>
      </c>
      <c r="J27" s="345" t="s">
        <v>0</v>
      </c>
      <c r="K27" s="346"/>
      <c r="L27" s="347"/>
      <c r="M27" s="346"/>
      <c r="N27" s="554">
        <f>O27</f>
        <v>40000</v>
      </c>
      <c r="O27" s="666">
        <v>40000</v>
      </c>
    </row>
    <row r="28" spans="1:15" ht="15" customHeight="1">
      <c r="A28" s="341"/>
      <c r="B28" s="137" t="s">
        <v>189</v>
      </c>
      <c r="C28" s="926"/>
      <c r="D28" s="109" t="s">
        <v>38</v>
      </c>
      <c r="E28" s="724">
        <f>N28</f>
        <v>40000</v>
      </c>
      <c r="F28" s="349" t="str">
        <f>J28</f>
        <v> </v>
      </c>
      <c r="G28" s="350" t="str">
        <f>I28</f>
        <v> </v>
      </c>
      <c r="H28" s="344"/>
      <c r="I28" s="350" t="s">
        <v>0</v>
      </c>
      <c r="J28" s="351" t="s">
        <v>0</v>
      </c>
      <c r="K28" s="346"/>
      <c r="L28" s="347"/>
      <c r="M28" s="346"/>
      <c r="N28" s="759">
        <f>O28</f>
        <v>40000</v>
      </c>
      <c r="O28" s="760">
        <v>40000</v>
      </c>
    </row>
    <row r="29" spans="1:15" ht="15" customHeight="1">
      <c r="A29" s="341"/>
      <c r="B29" s="138"/>
      <c r="C29" s="927"/>
      <c r="D29" s="110" t="s">
        <v>39</v>
      </c>
      <c r="E29" s="762">
        <f>ROUND((E28/E27)*100,2)</f>
        <v>100</v>
      </c>
      <c r="F29" s="352" t="s">
        <v>0</v>
      </c>
      <c r="G29" s="352" t="s">
        <v>0</v>
      </c>
      <c r="H29" s="353"/>
      <c r="I29" s="352" t="s">
        <v>0</v>
      </c>
      <c r="J29" s="336" t="s">
        <v>0</v>
      </c>
      <c r="K29" s="346"/>
      <c r="L29" s="347"/>
      <c r="M29" s="370"/>
      <c r="N29" s="754">
        <f>ROUND((N28/N27)*100,2)</f>
        <v>100</v>
      </c>
      <c r="O29" s="754">
        <f>ROUND((O28/O27)*100,2)</f>
        <v>100</v>
      </c>
    </row>
    <row r="30" spans="1:15" ht="15" customHeight="1">
      <c r="A30" s="341"/>
      <c r="B30" s="137"/>
      <c r="C30" s="111"/>
      <c r="D30" s="109" t="s">
        <v>37</v>
      </c>
      <c r="E30" s="146">
        <f>O30</f>
        <v>70000</v>
      </c>
      <c r="F30" s="354" t="str">
        <f>G30</f>
        <v> </v>
      </c>
      <c r="G30" s="355" t="str">
        <f>I30</f>
        <v> </v>
      </c>
      <c r="H30" s="344"/>
      <c r="I30" s="356" t="s">
        <v>0</v>
      </c>
      <c r="J30" s="357"/>
      <c r="K30" s="358"/>
      <c r="L30" s="359"/>
      <c r="M30" s="360"/>
      <c r="N30" s="144">
        <f>O30</f>
        <v>70000</v>
      </c>
      <c r="O30" s="667">
        <v>70000</v>
      </c>
    </row>
    <row r="31" spans="1:15" ht="16.5" customHeight="1">
      <c r="A31" s="341"/>
      <c r="B31" s="137" t="s">
        <v>187</v>
      </c>
      <c r="C31" s="111" t="s">
        <v>188</v>
      </c>
      <c r="D31" s="109" t="s">
        <v>38</v>
      </c>
      <c r="E31" s="754">
        <f>O31</f>
        <v>69613.08</v>
      </c>
      <c r="F31" s="361" t="str">
        <f>G31</f>
        <v> </v>
      </c>
      <c r="G31" s="336" t="str">
        <f>I31</f>
        <v> </v>
      </c>
      <c r="H31" s="344"/>
      <c r="I31" s="362" t="s">
        <v>0</v>
      </c>
      <c r="J31" s="363"/>
      <c r="K31" s="364"/>
      <c r="L31" s="365"/>
      <c r="M31" s="346"/>
      <c r="N31" s="759">
        <f>O31</f>
        <v>69613.08</v>
      </c>
      <c r="O31" s="760">
        <v>69613.08</v>
      </c>
    </row>
    <row r="32" spans="1:15" ht="15" customHeight="1">
      <c r="A32" s="366"/>
      <c r="B32" s="137"/>
      <c r="C32" s="111"/>
      <c r="D32" s="109" t="s">
        <v>39</v>
      </c>
      <c r="E32" s="762">
        <f>ROUND((E31/E30)*100,2)</f>
        <v>99.45</v>
      </c>
      <c r="F32" s="352" t="s">
        <v>0</v>
      </c>
      <c r="G32" s="336" t="s">
        <v>0</v>
      </c>
      <c r="H32" s="344" t="s">
        <v>0</v>
      </c>
      <c r="I32" s="336" t="s">
        <v>0</v>
      </c>
      <c r="J32" s="367"/>
      <c r="K32" s="368"/>
      <c r="L32" s="369"/>
      <c r="M32" s="370"/>
      <c r="N32" s="754">
        <f>ROUND((N31/N30)*100,2)</f>
        <v>99.45</v>
      </c>
      <c r="O32" s="754">
        <f>ROUND((O31/O30)*100,2)</f>
        <v>99.45</v>
      </c>
    </row>
    <row r="33" spans="1:15" ht="16.5" customHeight="1">
      <c r="A33" s="115" t="s">
        <v>40</v>
      </c>
      <c r="B33" s="112"/>
      <c r="C33" s="113" t="s">
        <v>41</v>
      </c>
      <c r="D33" s="114" t="s">
        <v>37</v>
      </c>
      <c r="E33" s="148">
        <f>IF((F33+N33)&gt;0,(F33+N33)," ")</f>
        <v>334367</v>
      </c>
      <c r="F33" s="149">
        <f>IF((G33+J33+K33+L33+M33)&gt;0,(G33+J33+K33+L33+M33)," ")</f>
        <v>334367</v>
      </c>
      <c r="G33" s="148">
        <f>G36</f>
        <v>4886</v>
      </c>
      <c r="H33" s="372"/>
      <c r="I33" s="149">
        <f>I36</f>
        <v>4886</v>
      </c>
      <c r="J33" s="148">
        <f>J36+J39</f>
        <v>46962</v>
      </c>
      <c r="K33" s="149">
        <f>K36+K39</f>
        <v>282519</v>
      </c>
      <c r="L33" s="374"/>
      <c r="M33" s="375"/>
      <c r="N33" s="375"/>
      <c r="O33" s="668"/>
    </row>
    <row r="34" spans="1:15" ht="13.5" customHeight="1">
      <c r="A34" s="115"/>
      <c r="B34" s="116"/>
      <c r="C34" s="117"/>
      <c r="D34" s="118" t="s">
        <v>38</v>
      </c>
      <c r="E34" s="6">
        <f>F34</f>
        <v>331033.02</v>
      </c>
      <c r="F34" s="282">
        <f>J34+K34+G34</f>
        <v>331033.02</v>
      </c>
      <c r="G34" s="6">
        <f>G37</f>
        <v>4885.17</v>
      </c>
      <c r="H34" s="378"/>
      <c r="I34" s="282">
        <f>I37</f>
        <v>4885.17</v>
      </c>
      <c r="J34" s="6">
        <f>J40</f>
        <v>46642.2</v>
      </c>
      <c r="K34" s="282">
        <f>K37</f>
        <v>279505.65</v>
      </c>
      <c r="L34" s="379"/>
      <c r="M34" s="380"/>
      <c r="N34" s="380"/>
      <c r="O34" s="669"/>
    </row>
    <row r="35" spans="1:15" ht="14.25" customHeight="1">
      <c r="A35" s="119"/>
      <c r="B35" s="120"/>
      <c r="C35" s="121"/>
      <c r="D35" s="122" t="s">
        <v>39</v>
      </c>
      <c r="E35" s="16">
        <f>ROUND((E34/E33)*100,2)</f>
        <v>99</v>
      </c>
      <c r="F35" s="283">
        <f>ROUND((F34/F33)*100,2)</f>
        <v>99</v>
      </c>
      <c r="G35" s="16">
        <f>ROUND((G34/G33)*100,2)</f>
        <v>99.98</v>
      </c>
      <c r="H35" s="383"/>
      <c r="I35" s="16">
        <f>ROUND((I34/I33)*100,2)</f>
        <v>99.98</v>
      </c>
      <c r="J35" s="16">
        <f>ROUND((J34/J33)*100,2)</f>
        <v>99.32</v>
      </c>
      <c r="K35" s="283">
        <f>ROUND((K34/K33)*100,2)</f>
        <v>98.93</v>
      </c>
      <c r="L35" s="384"/>
      <c r="M35" s="385"/>
      <c r="N35" s="385"/>
      <c r="O35" s="670"/>
    </row>
    <row r="36" spans="1:15" ht="18" customHeight="1">
      <c r="A36" s="387"/>
      <c r="B36" s="123" t="s">
        <v>42</v>
      </c>
      <c r="C36" s="124" t="s">
        <v>43</v>
      </c>
      <c r="D36" s="125" t="s">
        <v>37</v>
      </c>
      <c r="E36" s="558">
        <f>IF((F36+N36)&gt;0,(F36+N36)," ")</f>
        <v>287405</v>
      </c>
      <c r="F36" s="183">
        <f>IF((G36+J36+K36+L36+M36)&gt;0,(G36+J36+K36+L36+M36)," ")</f>
        <v>287405</v>
      </c>
      <c r="G36" s="558">
        <f>I36</f>
        <v>4886</v>
      </c>
      <c r="H36" s="388"/>
      <c r="I36" s="557">
        <v>4886</v>
      </c>
      <c r="J36" s="388"/>
      <c r="K36" s="845">
        <v>282519</v>
      </c>
      <c r="L36" s="389"/>
      <c r="M36" s="390"/>
      <c r="N36" s="390"/>
      <c r="O36" s="671"/>
    </row>
    <row r="37" spans="1:15" ht="14.25" customHeight="1">
      <c r="A37" s="391"/>
      <c r="B37" s="126"/>
      <c r="C37" s="127"/>
      <c r="D37" s="128" t="s">
        <v>38</v>
      </c>
      <c r="E37" s="763">
        <f>F37</f>
        <v>284390.82</v>
      </c>
      <c r="F37" s="764">
        <f>K37+I37</f>
        <v>284390.82</v>
      </c>
      <c r="G37" s="763">
        <f>I37</f>
        <v>4885.17</v>
      </c>
      <c r="H37" s="765"/>
      <c r="I37" s="41">
        <v>4885.17</v>
      </c>
      <c r="J37" s="765"/>
      <c r="K37" s="41">
        <v>279505.65</v>
      </c>
      <c r="L37" s="395"/>
      <c r="M37" s="396"/>
      <c r="N37" s="396"/>
      <c r="O37" s="672"/>
    </row>
    <row r="38" spans="1:15" ht="13.5" customHeight="1">
      <c r="A38" s="391"/>
      <c r="B38" s="129"/>
      <c r="C38" s="130"/>
      <c r="D38" s="131" t="s">
        <v>39</v>
      </c>
      <c r="E38" s="766">
        <f>ROUND((E37/E36)*100,2)</f>
        <v>98.95</v>
      </c>
      <c r="F38" s="767">
        <f>ROUND((F37/F36)*100,2)</f>
        <v>98.95</v>
      </c>
      <c r="G38" s="768">
        <f>ROUND((G37/G36)*100,2)</f>
        <v>99.98</v>
      </c>
      <c r="H38" s="769" t="s">
        <v>0</v>
      </c>
      <c r="I38" s="768">
        <f>ROUND((I37/I36)*100,2)</f>
        <v>99.98</v>
      </c>
      <c r="J38" s="769"/>
      <c r="K38" s="768">
        <f>ROUND((K37/K36)*100,2)</f>
        <v>98.93</v>
      </c>
      <c r="L38" s="398"/>
      <c r="M38" s="399"/>
      <c r="N38" s="399"/>
      <c r="O38" s="673"/>
    </row>
    <row r="39" spans="1:15" ht="17.25" customHeight="1">
      <c r="A39" s="391"/>
      <c r="B39" s="126" t="s">
        <v>44</v>
      </c>
      <c r="C39" s="127" t="s">
        <v>45</v>
      </c>
      <c r="D39" s="156" t="s">
        <v>37</v>
      </c>
      <c r="E39" s="151">
        <f>IF((F39+N39)&gt;0,(F39+N39)," ")</f>
        <v>46962</v>
      </c>
      <c r="F39" s="150">
        <f>IF((G39+J39+K39+L39+M39)&gt;0,(G39+J39+K39+L39+M39)," ")</f>
        <v>46962</v>
      </c>
      <c r="G39" s="392"/>
      <c r="H39" s="393"/>
      <c r="I39" s="394"/>
      <c r="J39" s="556">
        <v>46962</v>
      </c>
      <c r="K39" s="394"/>
      <c r="L39" s="395"/>
      <c r="M39" s="396"/>
      <c r="N39" s="396"/>
      <c r="O39" s="672"/>
    </row>
    <row r="40" spans="1:15" ht="15" customHeight="1">
      <c r="A40" s="391"/>
      <c r="B40" s="162"/>
      <c r="C40" s="127"/>
      <c r="D40" s="128" t="s">
        <v>38</v>
      </c>
      <c r="E40" s="763">
        <f>F40</f>
        <v>46642.2</v>
      </c>
      <c r="F40" s="764">
        <f>J40</f>
        <v>46642.2</v>
      </c>
      <c r="G40" s="35"/>
      <c r="H40" s="765"/>
      <c r="I40" s="34" t="s">
        <v>0</v>
      </c>
      <c r="J40" s="754">
        <v>46642.2</v>
      </c>
      <c r="K40" s="394"/>
      <c r="L40" s="395"/>
      <c r="M40" s="396"/>
      <c r="N40" s="396"/>
      <c r="O40" s="672"/>
    </row>
    <row r="41" spans="1:15" ht="15.75" customHeight="1">
      <c r="A41" s="391"/>
      <c r="B41" s="162"/>
      <c r="C41" s="127"/>
      <c r="D41" s="128" t="s">
        <v>39</v>
      </c>
      <c r="E41" s="764">
        <f>ROUND((E40/E39)*100,2)</f>
        <v>99.32</v>
      </c>
      <c r="F41" s="770">
        <f>ROUND((F40/F39)*100,2)</f>
        <v>99.32</v>
      </c>
      <c r="G41" s="35"/>
      <c r="H41" s="765" t="s">
        <v>0</v>
      </c>
      <c r="I41" s="34"/>
      <c r="J41" s="754">
        <f>ROUND((J40/J39)*100,2)</f>
        <v>99.32</v>
      </c>
      <c r="K41" s="394"/>
      <c r="L41" s="395"/>
      <c r="M41" s="396"/>
      <c r="N41" s="396"/>
      <c r="O41" s="672"/>
    </row>
    <row r="42" spans="1:15" ht="15.75" customHeight="1">
      <c r="A42" s="163">
        <v>150</v>
      </c>
      <c r="B42" s="164"/>
      <c r="C42" s="155" t="s">
        <v>193</v>
      </c>
      <c r="D42" s="157" t="s">
        <v>37</v>
      </c>
      <c r="E42" s="153">
        <f>F42</f>
        <v>39369</v>
      </c>
      <c r="F42" s="154">
        <f>L42</f>
        <v>39369</v>
      </c>
      <c r="G42" s="401"/>
      <c r="H42" s="402"/>
      <c r="I42" s="403"/>
      <c r="J42" s="404"/>
      <c r="K42" s="405"/>
      <c r="L42" s="152">
        <v>39369</v>
      </c>
      <c r="M42" s="406"/>
      <c r="N42" s="406"/>
      <c r="O42" s="674"/>
    </row>
    <row r="43" spans="1:15" ht="15.75" customHeight="1">
      <c r="A43" s="165" t="s">
        <v>0</v>
      </c>
      <c r="B43" s="166" t="s">
        <v>191</v>
      </c>
      <c r="C43" s="935" t="s">
        <v>192</v>
      </c>
      <c r="D43" s="158" t="s">
        <v>38</v>
      </c>
      <c r="E43" s="741">
        <f>F43</f>
        <v>38141.01</v>
      </c>
      <c r="F43" s="771">
        <f>L43</f>
        <v>38141.01</v>
      </c>
      <c r="G43" s="772"/>
      <c r="H43" s="773"/>
      <c r="I43" s="774"/>
      <c r="J43" s="737"/>
      <c r="K43" s="775"/>
      <c r="L43" s="776">
        <v>38141.01</v>
      </c>
      <c r="M43" s="407"/>
      <c r="N43" s="407"/>
      <c r="O43" s="675"/>
    </row>
    <row r="44" spans="1:15" ht="15.75" customHeight="1">
      <c r="A44" s="167"/>
      <c r="B44" s="168"/>
      <c r="C44" s="936"/>
      <c r="D44" s="159" t="s">
        <v>39</v>
      </c>
      <c r="E44" s="740">
        <f>ROUND((E43/E42)*100,2)</f>
        <v>96.88</v>
      </c>
      <c r="F44" s="740">
        <f>ROUND((F43/F42)*100,2)</f>
        <v>96.88</v>
      </c>
      <c r="G44" s="777"/>
      <c r="H44" s="778"/>
      <c r="I44" s="779"/>
      <c r="J44" s="738"/>
      <c r="K44" s="780"/>
      <c r="L44" s="740">
        <f>ROUND((L43/L42)*100,2)</f>
        <v>96.88</v>
      </c>
      <c r="M44" s="408"/>
      <c r="N44" s="408"/>
      <c r="O44" s="676"/>
    </row>
    <row r="45" spans="1:15" ht="15.75" customHeight="1">
      <c r="A45" s="169">
        <v>600</v>
      </c>
      <c r="B45" s="166" t="s">
        <v>0</v>
      </c>
      <c r="C45" s="161" t="s">
        <v>181</v>
      </c>
      <c r="D45" s="160" t="s">
        <v>37</v>
      </c>
      <c r="E45" s="177">
        <f>IF((F45+N45)&gt;0,(F45+N45)," ")</f>
        <v>10839322</v>
      </c>
      <c r="F45" s="178">
        <f>IF((G45+K45+L45+M45+J45)&gt;0,(G45+K45+L45+M45+J45)," ")</f>
        <v>5498433</v>
      </c>
      <c r="G45" s="152">
        <f>IF((H45+I45)&gt;0,(H45+I45)," ")</f>
        <v>5481264</v>
      </c>
      <c r="H45" s="176">
        <v>856894</v>
      </c>
      <c r="I45" s="176">
        <v>4624370</v>
      </c>
      <c r="J45" s="284">
        <v>1000</v>
      </c>
      <c r="K45" s="175">
        <v>16169</v>
      </c>
      <c r="L45" s="406"/>
      <c r="M45" s="409"/>
      <c r="N45" s="153">
        <f>O45</f>
        <v>5340889</v>
      </c>
      <c r="O45" s="677">
        <v>5340889</v>
      </c>
    </row>
    <row r="46" spans="1:15" ht="17.25" customHeight="1">
      <c r="A46" s="170"/>
      <c r="B46" s="166" t="s">
        <v>46</v>
      </c>
      <c r="C46" s="930" t="s">
        <v>47</v>
      </c>
      <c r="D46" s="158" t="s">
        <v>38</v>
      </c>
      <c r="E46" s="783">
        <f>F46+N46</f>
        <v>9133598.89</v>
      </c>
      <c r="F46" s="741">
        <f>G46+K46+J46</f>
        <v>5159862.91</v>
      </c>
      <c r="G46" s="776">
        <f>H46+I46</f>
        <v>5143957.04</v>
      </c>
      <c r="H46" s="737">
        <v>848152.99</v>
      </c>
      <c r="I46" s="737">
        <v>4295804.05</v>
      </c>
      <c r="J46" s="781">
        <v>1000</v>
      </c>
      <c r="K46" s="739">
        <v>14905.87</v>
      </c>
      <c r="L46" s="407"/>
      <c r="M46" s="410"/>
      <c r="N46" s="741">
        <f>O46</f>
        <v>3973735.98</v>
      </c>
      <c r="O46" s="742">
        <v>3973735.98</v>
      </c>
    </row>
    <row r="47" spans="1:15" ht="16.5" customHeight="1">
      <c r="A47" s="170"/>
      <c r="B47" s="171"/>
      <c r="C47" s="931"/>
      <c r="D47" s="158" t="s">
        <v>39</v>
      </c>
      <c r="E47" s="783">
        <f aca="true" t="shared" si="0" ref="E47:K47">ROUND((E46/E45)*100,2)</f>
        <v>84.26</v>
      </c>
      <c r="F47" s="741">
        <f t="shared" si="0"/>
        <v>93.84</v>
      </c>
      <c r="G47" s="784">
        <f t="shared" si="0"/>
        <v>93.85</v>
      </c>
      <c r="H47" s="738">
        <f t="shared" si="0"/>
        <v>98.98</v>
      </c>
      <c r="I47" s="738">
        <f t="shared" si="0"/>
        <v>92.89</v>
      </c>
      <c r="J47" s="782">
        <f t="shared" si="0"/>
        <v>100</v>
      </c>
      <c r="K47" s="740">
        <f t="shared" si="0"/>
        <v>92.19</v>
      </c>
      <c r="L47" s="408"/>
      <c r="M47" s="411"/>
      <c r="N47" s="743">
        <f>ROUND((N46/N45)*100,2)</f>
        <v>74.4</v>
      </c>
      <c r="O47" s="744">
        <f>ROUND((O46/O45)*100,2)</f>
        <v>74.4</v>
      </c>
    </row>
    <row r="48" spans="1:15" ht="16.5" customHeight="1">
      <c r="A48" s="172">
        <v>630</v>
      </c>
      <c r="B48" s="112"/>
      <c r="C48" s="179" t="s">
        <v>48</v>
      </c>
      <c r="D48" s="114" t="s">
        <v>37</v>
      </c>
      <c r="E48" s="149">
        <f>IF((F48+N48)&gt;0,(F48+N48)," ")</f>
        <v>34553</v>
      </c>
      <c r="F48" s="148">
        <f>IF((G48+J48+K48+L48+M48)&gt;0,(G48+J48+K48+L48+M48)," ")</f>
        <v>34553</v>
      </c>
      <c r="G48" s="145">
        <f>IF((I48+H48)&gt;0,(I48+H48)," ")</f>
        <v>10200</v>
      </c>
      <c r="H48" s="148">
        <f>H54</f>
        <v>1000</v>
      </c>
      <c r="I48" s="148">
        <f>I54</f>
        <v>9200</v>
      </c>
      <c r="J48" s="148">
        <f>J51+J54</f>
        <v>24353</v>
      </c>
      <c r="K48" s="375"/>
      <c r="L48" s="375"/>
      <c r="M48" s="376"/>
      <c r="N48" s="375"/>
      <c r="O48" s="668"/>
    </row>
    <row r="49" spans="1:15" ht="14.25" customHeight="1">
      <c r="A49" s="313"/>
      <c r="B49" s="116"/>
      <c r="C49" s="117"/>
      <c r="D49" s="118" t="s">
        <v>38</v>
      </c>
      <c r="E49" s="282">
        <f>E52+E55</f>
        <v>25353.84</v>
      </c>
      <c r="F49" s="6">
        <f>F52+F55</f>
        <v>25353.84</v>
      </c>
      <c r="G49" s="756">
        <f>I49+H49</f>
        <v>7600.84</v>
      </c>
      <c r="H49" s="6">
        <f>H55</f>
        <v>349</v>
      </c>
      <c r="I49" s="6">
        <f>I55</f>
        <v>7251.84</v>
      </c>
      <c r="J49" s="6">
        <f>J52+J55</f>
        <v>17753</v>
      </c>
      <c r="K49" s="380"/>
      <c r="L49" s="380"/>
      <c r="M49" s="381"/>
      <c r="N49" s="380"/>
      <c r="O49" s="669"/>
    </row>
    <row r="50" spans="1:15" ht="14.25" customHeight="1">
      <c r="A50" s="173"/>
      <c r="B50" s="120"/>
      <c r="C50" s="121"/>
      <c r="D50" s="180" t="s">
        <v>39</v>
      </c>
      <c r="E50" s="282">
        <f aca="true" t="shared" si="1" ref="E50:J50">ROUND((E49/E48)*100,2)</f>
        <v>73.38</v>
      </c>
      <c r="F50" s="6">
        <f t="shared" si="1"/>
        <v>73.38</v>
      </c>
      <c r="G50" s="6">
        <f t="shared" si="1"/>
        <v>74.52</v>
      </c>
      <c r="H50" s="6">
        <f t="shared" si="1"/>
        <v>34.9</v>
      </c>
      <c r="I50" s="6">
        <f t="shared" si="1"/>
        <v>78.82</v>
      </c>
      <c r="J50" s="6">
        <f t="shared" si="1"/>
        <v>72.9</v>
      </c>
      <c r="K50" s="385"/>
      <c r="L50" s="385"/>
      <c r="M50" s="386"/>
      <c r="N50" s="385"/>
      <c r="O50" s="670"/>
    </row>
    <row r="51" spans="1:15" ht="17.25" customHeight="1">
      <c r="A51" s="412"/>
      <c r="B51" s="848" t="s">
        <v>49</v>
      </c>
      <c r="C51" s="932" t="s">
        <v>50</v>
      </c>
      <c r="D51" s="156" t="s">
        <v>37</v>
      </c>
      <c r="E51" s="184">
        <f>F51</f>
        <v>20353</v>
      </c>
      <c r="F51" s="185">
        <f>J51</f>
        <v>20353</v>
      </c>
      <c r="G51" s="414"/>
      <c r="H51" s="413"/>
      <c r="I51" s="415"/>
      <c r="J51" s="185">
        <v>20353</v>
      </c>
      <c r="K51" s="416"/>
      <c r="L51" s="416"/>
      <c r="M51" s="417"/>
      <c r="N51" s="416"/>
      <c r="O51" s="678"/>
    </row>
    <row r="52" spans="1:15" ht="14.25" customHeight="1">
      <c r="A52" s="418"/>
      <c r="B52" s="126"/>
      <c r="C52" s="869"/>
      <c r="D52" s="128" t="s">
        <v>38</v>
      </c>
      <c r="E52" s="785">
        <f>F52</f>
        <v>13753</v>
      </c>
      <c r="F52" s="730">
        <f>J52</f>
        <v>13753</v>
      </c>
      <c r="G52" s="786"/>
      <c r="H52" s="10" t="s">
        <v>0</v>
      </c>
      <c r="I52" s="296"/>
      <c r="J52" s="730">
        <v>13753</v>
      </c>
      <c r="K52" s="422"/>
      <c r="L52" s="422"/>
      <c r="M52" s="423"/>
      <c r="N52" s="422"/>
      <c r="O52" s="679"/>
    </row>
    <row r="53" spans="1:15" ht="12.75" customHeight="1">
      <c r="A53" s="418"/>
      <c r="B53" s="129"/>
      <c r="C53" s="181"/>
      <c r="D53" s="128" t="s">
        <v>39</v>
      </c>
      <c r="E53" s="787">
        <f>ROUND((E52/E51)*100,2)</f>
        <v>67.57</v>
      </c>
      <c r="F53" s="285">
        <f>ROUND((F52/F51)*100,2)</f>
        <v>67.57</v>
      </c>
      <c r="G53" s="788"/>
      <c r="H53" s="789"/>
      <c r="I53" s="790"/>
      <c r="J53" s="787">
        <f>ROUND((J52/J51)*100,2)</f>
        <v>67.57</v>
      </c>
      <c r="K53" s="426"/>
      <c r="L53" s="426"/>
      <c r="M53" s="427"/>
      <c r="N53" s="426"/>
      <c r="O53" s="680"/>
    </row>
    <row r="54" spans="1:15" ht="16.5" customHeight="1">
      <c r="A54" s="391"/>
      <c r="B54" s="123" t="s">
        <v>51</v>
      </c>
      <c r="C54" s="127" t="s">
        <v>52</v>
      </c>
      <c r="D54" s="125" t="s">
        <v>37</v>
      </c>
      <c r="E54" s="151">
        <f>IF((F54+N54)&gt;0,(F54+N54)," ")</f>
        <v>14200</v>
      </c>
      <c r="F54" s="183">
        <f>IF((G54+J54+K54+L54+M54)&gt;0,(G54+J54+K54+L54+M54)," ")</f>
        <v>14200</v>
      </c>
      <c r="G54" s="151">
        <f>IF((I54+H54)&gt;0,(I54+H54)," ")</f>
        <v>10200</v>
      </c>
      <c r="H54" s="146">
        <v>1000</v>
      </c>
      <c r="I54" s="146">
        <v>9200</v>
      </c>
      <c r="J54" s="182">
        <v>4000</v>
      </c>
      <c r="K54" s="393"/>
      <c r="L54" s="396"/>
      <c r="M54" s="397"/>
      <c r="N54" s="396"/>
      <c r="O54" s="672"/>
    </row>
    <row r="55" spans="1:15" ht="15" customHeight="1">
      <c r="A55" s="391"/>
      <c r="B55" s="162"/>
      <c r="C55" s="127"/>
      <c r="D55" s="128" t="s">
        <v>38</v>
      </c>
      <c r="E55" s="763">
        <f>F55</f>
        <v>11600.84</v>
      </c>
      <c r="F55" s="764">
        <f>G55+J55</f>
        <v>11600.84</v>
      </c>
      <c r="G55" s="763">
        <f>I55+H55</f>
        <v>7600.84</v>
      </c>
      <c r="H55" s="754">
        <v>349</v>
      </c>
      <c r="I55" s="754">
        <v>7251.84</v>
      </c>
      <c r="J55" s="791">
        <v>4000</v>
      </c>
      <c r="K55" s="393"/>
      <c r="L55" s="396"/>
      <c r="M55" s="397"/>
      <c r="N55" s="396"/>
      <c r="O55" s="672"/>
    </row>
    <row r="56" spans="1:15" ht="14.25" customHeight="1">
      <c r="A56" s="391"/>
      <c r="B56" s="174"/>
      <c r="C56" s="127"/>
      <c r="D56" s="128" t="s">
        <v>39</v>
      </c>
      <c r="E56" s="763">
        <f aca="true" t="shared" si="2" ref="E56:J56">ROUND((E55/E54)*100,2)</f>
        <v>81.7</v>
      </c>
      <c r="F56" s="767">
        <f t="shared" si="2"/>
        <v>81.7</v>
      </c>
      <c r="G56" s="763">
        <f t="shared" si="2"/>
        <v>74.52</v>
      </c>
      <c r="H56" s="767">
        <f t="shared" si="2"/>
        <v>34.9</v>
      </c>
      <c r="I56" s="767">
        <f t="shared" si="2"/>
        <v>78.82</v>
      </c>
      <c r="J56" s="763">
        <f t="shared" si="2"/>
        <v>100</v>
      </c>
      <c r="K56" s="393"/>
      <c r="L56" s="396"/>
      <c r="M56" s="397"/>
      <c r="N56" s="396"/>
      <c r="O56" s="672"/>
    </row>
    <row r="57" spans="1:15" ht="18" customHeight="1">
      <c r="A57" s="172">
        <v>700</v>
      </c>
      <c r="B57" s="112"/>
      <c r="C57" s="657" t="s">
        <v>53</v>
      </c>
      <c r="D57" s="187" t="s">
        <v>37</v>
      </c>
      <c r="E57" s="148">
        <f>IF((F57+N57)&gt;0,(F57+N57)," ")</f>
        <v>281223</v>
      </c>
      <c r="F57" s="149">
        <f>IF((G57+J57+K57+L57+M57)&gt;0,(G57+J57+K57+L57+M57)," ")</f>
        <v>241223</v>
      </c>
      <c r="G57" s="148">
        <f>IF((I57)&gt;0,(I57)," ")</f>
        <v>241223</v>
      </c>
      <c r="H57" s="149" t="s">
        <v>0</v>
      </c>
      <c r="I57" s="148">
        <v>241223</v>
      </c>
      <c r="J57" s="429"/>
      <c r="K57" s="374"/>
      <c r="L57" s="375"/>
      <c r="M57" s="376"/>
      <c r="N57" s="148">
        <f>O57</f>
        <v>40000</v>
      </c>
      <c r="O57" s="681">
        <v>40000</v>
      </c>
    </row>
    <row r="58" spans="1:15" ht="13.5" customHeight="1">
      <c r="A58" s="313"/>
      <c r="B58" s="188" t="s">
        <v>54</v>
      </c>
      <c r="C58" s="872" t="s">
        <v>55</v>
      </c>
      <c r="D58" s="189" t="s">
        <v>38</v>
      </c>
      <c r="E58" s="6">
        <f>F58+N58</f>
        <v>242959.77</v>
      </c>
      <c r="F58" s="282">
        <f>G58</f>
        <v>223959.77</v>
      </c>
      <c r="G58" s="6">
        <f>I58</f>
        <v>223959.77</v>
      </c>
      <c r="H58" s="282" t="s">
        <v>0</v>
      </c>
      <c r="I58" s="6">
        <v>223959.77</v>
      </c>
      <c r="J58" s="430"/>
      <c r="K58" s="379"/>
      <c r="L58" s="380"/>
      <c r="M58" s="381"/>
      <c r="N58" s="6">
        <f>O58</f>
        <v>19000</v>
      </c>
      <c r="O58" s="712">
        <v>19000</v>
      </c>
    </row>
    <row r="59" spans="1:15" ht="16.5" customHeight="1" thickBot="1">
      <c r="A59" s="314"/>
      <c r="B59" s="190"/>
      <c r="C59" s="873"/>
      <c r="D59" s="191" t="s">
        <v>39</v>
      </c>
      <c r="E59" s="736">
        <f>ROUND((E58/E57)*100,2)</f>
        <v>86.39</v>
      </c>
      <c r="F59" s="736">
        <f>ROUND((F58/F57)*100,2)</f>
        <v>92.84</v>
      </c>
      <c r="G59" s="736">
        <f>ROUND((G58/G57)*100,2)</f>
        <v>92.84</v>
      </c>
      <c r="H59" s="736" t="s">
        <v>0</v>
      </c>
      <c r="I59" s="736">
        <f>ROUND((I58/I57)*100,2)</f>
        <v>92.84</v>
      </c>
      <c r="J59" s="431"/>
      <c r="K59" s="432"/>
      <c r="L59" s="433"/>
      <c r="M59" s="434"/>
      <c r="N59" s="736">
        <f>ROUND((N58/N57)*100,2)</f>
        <v>47.5</v>
      </c>
      <c r="O59" s="792">
        <f>ROUND((O58/O57)*100,2)</f>
        <v>47.5</v>
      </c>
    </row>
    <row r="60" spans="1:15" ht="18" customHeight="1" thickBot="1">
      <c r="A60" s="192">
        <v>1</v>
      </c>
      <c r="B60" s="193" t="s">
        <v>33</v>
      </c>
      <c r="C60" s="194">
        <v>3</v>
      </c>
      <c r="D60" s="195">
        <v>4</v>
      </c>
      <c r="E60" s="196">
        <v>5</v>
      </c>
      <c r="F60" s="197">
        <v>6</v>
      </c>
      <c r="G60" s="196">
        <v>7</v>
      </c>
      <c r="H60" s="197">
        <v>8</v>
      </c>
      <c r="I60" s="196">
        <v>9</v>
      </c>
      <c r="J60" s="197">
        <v>10</v>
      </c>
      <c r="K60" s="196">
        <v>11</v>
      </c>
      <c r="L60" s="197">
        <v>12</v>
      </c>
      <c r="M60" s="196">
        <v>13</v>
      </c>
      <c r="N60" s="197">
        <v>14</v>
      </c>
      <c r="O60" s="682">
        <v>15</v>
      </c>
    </row>
    <row r="61" spans="1:15" ht="17.25" customHeight="1">
      <c r="A61" s="312">
        <v>710</v>
      </c>
      <c r="B61" s="198"/>
      <c r="C61" s="921" t="s">
        <v>56</v>
      </c>
      <c r="D61" s="199" t="s">
        <v>37</v>
      </c>
      <c r="E61" s="235">
        <f>IF((F61+N61)&gt;0,(F61+N61)," ")</f>
        <v>774115</v>
      </c>
      <c r="F61" s="207">
        <f>IF((G61+K61)&gt;0,(G61+K61)," ")</f>
        <v>697115</v>
      </c>
      <c r="G61" s="235">
        <f>IF((H61+I61)&gt;0,(H61+I61)," ")</f>
        <v>696565</v>
      </c>
      <c r="H61" s="207">
        <f>H70+H73+H76</f>
        <v>314351</v>
      </c>
      <c r="I61" s="235">
        <f>I70+I73+I76+I67+I64</f>
        <v>382214</v>
      </c>
      <c r="J61" s="316"/>
      <c r="K61" s="235">
        <f>K76</f>
        <v>550</v>
      </c>
      <c r="L61" s="435"/>
      <c r="M61" s="436"/>
      <c r="N61" s="207">
        <f>O61</f>
        <v>77000</v>
      </c>
      <c r="O61" s="683">
        <f>O67</f>
        <v>77000</v>
      </c>
    </row>
    <row r="62" spans="1:15" ht="15" customHeight="1">
      <c r="A62" s="313"/>
      <c r="B62" s="116"/>
      <c r="C62" s="869"/>
      <c r="D62" s="118" t="s">
        <v>38</v>
      </c>
      <c r="E62" s="282">
        <f>F62+N62</f>
        <v>634293.76</v>
      </c>
      <c r="F62" s="6">
        <f>G62+K62</f>
        <v>557693.62</v>
      </c>
      <c r="G62" s="756">
        <f>H62+I62</f>
        <v>557143.62</v>
      </c>
      <c r="H62" s="6">
        <f>H77</f>
        <v>314333.19</v>
      </c>
      <c r="I62" s="282">
        <f>I65+I68+I71+I74+I77</f>
        <v>242810.42999999996</v>
      </c>
      <c r="J62" s="593"/>
      <c r="K62" s="282">
        <f>K77</f>
        <v>550</v>
      </c>
      <c r="L62" s="380"/>
      <c r="M62" s="381"/>
      <c r="N62" s="6">
        <f>O62</f>
        <v>76600.14</v>
      </c>
      <c r="O62" s="712">
        <f>O68</f>
        <v>76600.14</v>
      </c>
    </row>
    <row r="63" spans="1:15" ht="13.5" customHeight="1">
      <c r="A63" s="173"/>
      <c r="B63" s="120"/>
      <c r="C63" s="200"/>
      <c r="D63" s="180" t="s">
        <v>39</v>
      </c>
      <c r="E63" s="283">
        <f>ROUND((E62/E61)*100,2)</f>
        <v>81.94</v>
      </c>
      <c r="F63" s="16">
        <f>ROUND((F62/F61)*100,2)</f>
        <v>80</v>
      </c>
      <c r="G63" s="16">
        <f>ROUND((G62/G61)*100,2)</f>
        <v>79.98</v>
      </c>
      <c r="H63" s="16">
        <f>ROUND((H62/H61)*100,2)</f>
        <v>99.99</v>
      </c>
      <c r="I63" s="16">
        <f>ROUND((I62/I61)*100,2)</f>
        <v>63.53</v>
      </c>
      <c r="J63" s="16"/>
      <c r="K63" s="16">
        <f>ROUND((K62/K61)*100,2)</f>
        <v>100</v>
      </c>
      <c r="L63" s="385"/>
      <c r="M63" s="386"/>
      <c r="N63" s="16">
        <f>ROUND((N62/N61)*100,2)</f>
        <v>99.48</v>
      </c>
      <c r="O63" s="733">
        <f>ROUND((O62/O61)*100,2)</f>
        <v>99.48</v>
      </c>
    </row>
    <row r="64" spans="1:15" ht="18" customHeight="1">
      <c r="A64" s="437"/>
      <c r="B64" s="745" t="s">
        <v>194</v>
      </c>
      <c r="C64" s="203" t="s">
        <v>195</v>
      </c>
      <c r="D64" s="202" t="s">
        <v>37</v>
      </c>
      <c r="E64" s="205">
        <f>F64</f>
        <v>34000</v>
      </c>
      <c r="F64" s="141">
        <f>G64</f>
        <v>34000</v>
      </c>
      <c r="G64" s="206">
        <f>I64</f>
        <v>34000</v>
      </c>
      <c r="H64" s="141"/>
      <c r="I64" s="141">
        <v>34000</v>
      </c>
      <c r="J64" s="325"/>
      <c r="K64" s="438"/>
      <c r="L64" s="439"/>
      <c r="M64" s="440"/>
      <c r="N64" s="795"/>
      <c r="O64" s="796"/>
    </row>
    <row r="65" spans="1:15" ht="15" customHeight="1">
      <c r="A65" s="442"/>
      <c r="B65" s="746"/>
      <c r="D65" s="204" t="s">
        <v>38</v>
      </c>
      <c r="E65" s="731">
        <f>F65</f>
        <v>31399.72</v>
      </c>
      <c r="F65" s="752">
        <f>G65</f>
        <v>31399.72</v>
      </c>
      <c r="G65" s="793">
        <f>I65</f>
        <v>31399.72</v>
      </c>
      <c r="H65" s="752"/>
      <c r="I65" s="752">
        <v>31399.72</v>
      </c>
      <c r="J65" s="331"/>
      <c r="K65" s="443"/>
      <c r="L65" s="444"/>
      <c r="M65" s="445"/>
      <c r="N65" s="752"/>
      <c r="O65" s="797"/>
    </row>
    <row r="66" spans="1:15" ht="15.75" customHeight="1">
      <c r="A66" s="442"/>
      <c r="B66" s="747"/>
      <c r="C66" s="201"/>
      <c r="D66" s="204" t="s">
        <v>39</v>
      </c>
      <c r="E66" s="21">
        <f>ROUND((E65/E64)*100,2)</f>
        <v>92.35</v>
      </c>
      <c r="F66" s="21">
        <f>ROUND((F65/F64)*100,2)</f>
        <v>92.35</v>
      </c>
      <c r="G66" s="21">
        <f>ROUND((G65/G64)*100,2)</f>
        <v>92.35</v>
      </c>
      <c r="H66" s="794"/>
      <c r="I66" s="720">
        <f>ROUND((I65/I64)*100,2)</f>
        <v>92.35</v>
      </c>
      <c r="J66" s="447"/>
      <c r="K66" s="449"/>
      <c r="L66" s="450"/>
      <c r="M66" s="451"/>
      <c r="N66" s="794"/>
      <c r="O66" s="798"/>
    </row>
    <row r="67" spans="1:15" ht="19.5" customHeight="1">
      <c r="A67" s="452"/>
      <c r="B67" s="208" t="s">
        <v>58</v>
      </c>
      <c r="C67" s="928" t="s">
        <v>57</v>
      </c>
      <c r="D67" s="209" t="s">
        <v>37</v>
      </c>
      <c r="E67" s="212">
        <f>F67+N67</f>
        <v>346500</v>
      </c>
      <c r="F67" s="186">
        <f>G67</f>
        <v>269500</v>
      </c>
      <c r="G67" s="212">
        <f>I67</f>
        <v>269500</v>
      </c>
      <c r="H67" s="213"/>
      <c r="I67" s="214">
        <v>269500</v>
      </c>
      <c r="J67" s="348"/>
      <c r="K67" s="453"/>
      <c r="L67" s="454"/>
      <c r="M67" s="455"/>
      <c r="N67" s="723">
        <f>O67</f>
        <v>77000</v>
      </c>
      <c r="O67" s="799">
        <v>77000</v>
      </c>
    </row>
    <row r="68" spans="1:15" ht="14.25" customHeight="1">
      <c r="A68" s="452"/>
      <c r="B68" s="137" t="s">
        <v>0</v>
      </c>
      <c r="C68" s="929"/>
      <c r="D68" s="210" t="s">
        <v>38</v>
      </c>
      <c r="E68" s="801">
        <f>F68+N68</f>
        <v>242969.5</v>
      </c>
      <c r="F68" s="724">
        <f>G68</f>
        <v>166369.36</v>
      </c>
      <c r="G68" s="801">
        <f>I68</f>
        <v>166369.36</v>
      </c>
      <c r="H68" s="724"/>
      <c r="I68" s="725">
        <v>166369.36</v>
      </c>
      <c r="J68" s="348"/>
      <c r="K68" s="453"/>
      <c r="L68" s="454"/>
      <c r="M68" s="455"/>
      <c r="N68" s="724">
        <f>O68</f>
        <v>76600.14</v>
      </c>
      <c r="O68" s="800">
        <v>76600.14</v>
      </c>
    </row>
    <row r="69" spans="1:15" ht="15.75" customHeight="1">
      <c r="A69" s="452"/>
      <c r="B69" s="211"/>
      <c r="C69" s="929"/>
      <c r="D69" s="210" t="s">
        <v>39</v>
      </c>
      <c r="E69" s="21">
        <f>ROUND((E68/E67)*100,2)</f>
        <v>70.12</v>
      </c>
      <c r="F69" s="21">
        <f>ROUND((F68/F67)*100,2)</f>
        <v>61.73</v>
      </c>
      <c r="G69" s="21">
        <f>ROUND((G68/G67)*100,2)</f>
        <v>61.73</v>
      </c>
      <c r="H69" s="724"/>
      <c r="I69" s="21">
        <f>ROUND((I68/I67)*100,2)</f>
        <v>61.73</v>
      </c>
      <c r="J69" s="348"/>
      <c r="K69" s="453"/>
      <c r="L69" s="454"/>
      <c r="M69" s="455"/>
      <c r="N69" s="21">
        <f>ROUND((N68/N67)*100,2)</f>
        <v>99.48</v>
      </c>
      <c r="O69" s="716">
        <f>ROUND((O68/O67)*100,2)</f>
        <v>99.48</v>
      </c>
    </row>
    <row r="70" spans="1:15" ht="18" customHeight="1">
      <c r="A70" s="457"/>
      <c r="B70" s="215" t="s">
        <v>59</v>
      </c>
      <c r="C70" s="870" t="s">
        <v>60</v>
      </c>
      <c r="D70" s="216" t="s">
        <v>37</v>
      </c>
      <c r="E70" s="222">
        <f>IF((F70+N70)&gt;0,(F70+N70)," ")</f>
        <v>33415</v>
      </c>
      <c r="F70" s="223">
        <f>IF((G70+J70+K70+L70+M70)&gt;0,(G70+J70+K70+L70+M70)," ")</f>
        <v>33415</v>
      </c>
      <c r="G70" s="224">
        <f>IF((H70+I70)&gt;0,(H70+I70)," ")</f>
        <v>33415</v>
      </c>
      <c r="H70" s="225"/>
      <c r="I70" s="226">
        <v>33415</v>
      </c>
      <c r="J70" s="462"/>
      <c r="K70" s="463"/>
      <c r="L70" s="464"/>
      <c r="M70" s="465"/>
      <c r="N70" s="464"/>
      <c r="O70" s="685"/>
    </row>
    <row r="71" spans="1:15" ht="15" customHeight="1">
      <c r="A71" s="457"/>
      <c r="B71" s="217"/>
      <c r="C71" s="918"/>
      <c r="D71" s="218" t="s">
        <v>38</v>
      </c>
      <c r="E71" s="24">
        <f>F71</f>
        <v>0</v>
      </c>
      <c r="F71" s="21">
        <f>G71</f>
        <v>0</v>
      </c>
      <c r="G71" s="802">
        <f>I71</f>
        <v>0</v>
      </c>
      <c r="H71" s="286"/>
      <c r="I71" s="727">
        <v>0</v>
      </c>
      <c r="J71" s="469"/>
      <c r="K71" s="470"/>
      <c r="L71" s="471"/>
      <c r="M71" s="472"/>
      <c r="N71" s="471"/>
      <c r="O71" s="686"/>
    </row>
    <row r="72" spans="1:15" ht="17.25" customHeight="1">
      <c r="A72" s="457"/>
      <c r="B72" s="219"/>
      <c r="C72" s="220"/>
      <c r="D72" s="221" t="s">
        <v>39</v>
      </c>
      <c r="E72" s="748">
        <f>ROUND((E71/E70)*100,2)</f>
        <v>0</v>
      </c>
      <c r="F72" s="720">
        <f>ROUND((F71/F70)*100,2)</f>
        <v>0</v>
      </c>
      <c r="G72" s="720">
        <f>ROUND((G71/G70)*100,2)</f>
        <v>0</v>
      </c>
      <c r="H72" s="720"/>
      <c r="I72" s="720">
        <f>ROUND((I71/I70)*100,2)</f>
        <v>0</v>
      </c>
      <c r="J72" s="475"/>
      <c r="K72" s="476"/>
      <c r="L72" s="477"/>
      <c r="M72" s="478"/>
      <c r="N72" s="477"/>
      <c r="O72" s="687"/>
    </row>
    <row r="73" spans="1:15" ht="16.5" customHeight="1">
      <c r="A73" s="457"/>
      <c r="B73" s="227" t="s">
        <v>61</v>
      </c>
      <c r="C73" s="870" t="s">
        <v>62</v>
      </c>
      <c r="D73" s="216" t="s">
        <v>37</v>
      </c>
      <c r="E73" s="222">
        <f>IF((F73+N73)&gt;0,(F73+N73)," ")</f>
        <v>500</v>
      </c>
      <c r="F73" s="223">
        <f>IF((G73+J73+K73+L73+M73)&gt;0,(G73+J73+K73+L73+M73)," ")</f>
        <v>500</v>
      </c>
      <c r="G73" s="224">
        <f>IF((H73+I73)&gt;0,(H73+I73)," ")</f>
        <v>500</v>
      </c>
      <c r="H73" s="230"/>
      <c r="I73" s="231">
        <v>500</v>
      </c>
      <c r="J73" s="469"/>
      <c r="K73" s="470"/>
      <c r="L73" s="473"/>
      <c r="M73" s="464"/>
      <c r="N73" s="471"/>
      <c r="O73" s="686"/>
    </row>
    <row r="74" spans="1:15" ht="15" customHeight="1">
      <c r="A74" s="457"/>
      <c r="B74" s="228"/>
      <c r="C74" s="918"/>
      <c r="D74" s="218" t="s">
        <v>38</v>
      </c>
      <c r="E74" s="24">
        <f>F74</f>
        <v>283.33</v>
      </c>
      <c r="F74" s="21">
        <f>G74</f>
        <v>283.33</v>
      </c>
      <c r="G74" s="802">
        <f>I74</f>
        <v>283.33</v>
      </c>
      <c r="H74" s="286"/>
      <c r="I74" s="727">
        <v>283.33</v>
      </c>
      <c r="J74" s="469"/>
      <c r="K74" s="470"/>
      <c r="L74" s="473"/>
      <c r="M74" s="471"/>
      <c r="N74" s="471"/>
      <c r="O74" s="686"/>
    </row>
    <row r="75" spans="1:15" ht="15" customHeight="1">
      <c r="A75" s="457"/>
      <c r="B75" s="229"/>
      <c r="C75" s="220"/>
      <c r="D75" s="221" t="s">
        <v>39</v>
      </c>
      <c r="E75" s="748">
        <f>ROUND((E74/E73)*100,2)</f>
        <v>56.67</v>
      </c>
      <c r="F75" s="720">
        <f>ROUND((F74/F73)*100,2)</f>
        <v>56.67</v>
      </c>
      <c r="G75" s="720">
        <f>ROUND((G74/G73)*100,2)</f>
        <v>56.67</v>
      </c>
      <c r="H75" s="21"/>
      <c r="I75" s="21">
        <f>ROUND((I74/I73)*100,2)</f>
        <v>56.67</v>
      </c>
      <c r="J75" s="469"/>
      <c r="K75" s="470"/>
      <c r="L75" s="473"/>
      <c r="M75" s="471"/>
      <c r="N75" s="471"/>
      <c r="O75" s="686"/>
    </row>
    <row r="76" spans="1:15" ht="17.25" customHeight="1">
      <c r="A76" s="457"/>
      <c r="B76" s="228" t="s">
        <v>63</v>
      </c>
      <c r="C76" s="918" t="s">
        <v>64</v>
      </c>
      <c r="D76" s="232" t="s">
        <v>37</v>
      </c>
      <c r="E76" s="236">
        <f>IF((F76+N76)&gt;0,(F76+N76)," ")</f>
        <v>359700</v>
      </c>
      <c r="F76" s="237">
        <f>IF((G76+K76)&gt;0,(G76+K76)," ")</f>
        <v>359700</v>
      </c>
      <c r="G76" s="236">
        <f>IF((H76+I76)&gt;0,(H76+I76)," ")</f>
        <v>359150</v>
      </c>
      <c r="H76" s="225">
        <v>314351</v>
      </c>
      <c r="I76" s="226">
        <v>44799</v>
      </c>
      <c r="J76" s="462"/>
      <c r="K76" s="225">
        <v>550</v>
      </c>
      <c r="L76" s="466"/>
      <c r="M76" s="464"/>
      <c r="N76" s="465"/>
      <c r="O76" s="685"/>
    </row>
    <row r="77" spans="1:15" ht="13.5" customHeight="1">
      <c r="A77" s="457"/>
      <c r="B77" s="233"/>
      <c r="C77" s="871"/>
      <c r="D77" s="218" t="s">
        <v>38</v>
      </c>
      <c r="E77" s="24">
        <f>F77</f>
        <v>359641.21</v>
      </c>
      <c r="F77" s="21">
        <f>G77+K77</f>
        <v>359641.21</v>
      </c>
      <c r="G77" s="24">
        <f>H77+I77</f>
        <v>359091.21</v>
      </c>
      <c r="H77" s="286">
        <v>314333.19</v>
      </c>
      <c r="I77" s="727">
        <v>44758.02</v>
      </c>
      <c r="J77" s="469"/>
      <c r="K77" s="286">
        <v>550</v>
      </c>
      <c r="L77" s="473"/>
      <c r="M77" s="471"/>
      <c r="N77" s="472"/>
      <c r="O77" s="686"/>
    </row>
    <row r="78" spans="1:15" ht="15" customHeight="1">
      <c r="A78" s="485"/>
      <c r="B78" s="234"/>
      <c r="C78" s="220"/>
      <c r="D78" s="221" t="s">
        <v>39</v>
      </c>
      <c r="E78" s="748">
        <f>ROUND((E77/E76)*100,2)</f>
        <v>99.98</v>
      </c>
      <c r="F78" s="720">
        <f>ROUND((F77/F76)*100,2)</f>
        <v>99.98</v>
      </c>
      <c r="G78" s="720">
        <f>ROUND((G77/G76)*100,2)</f>
        <v>99.98</v>
      </c>
      <c r="H78" s="720">
        <f>ROUND((H77/H76)*100,2)</f>
        <v>99.99</v>
      </c>
      <c r="I78" s="720">
        <f>ROUND((I77/I76)*100,2)</f>
        <v>99.91</v>
      </c>
      <c r="J78" s="448"/>
      <c r="K78" s="720">
        <f>ROUND((K77/K76)*100,2)</f>
        <v>100</v>
      </c>
      <c r="L78" s="479"/>
      <c r="M78" s="477"/>
      <c r="N78" s="478"/>
      <c r="O78" s="687"/>
    </row>
    <row r="79" spans="1:15" ht="15" customHeight="1">
      <c r="A79" s="315">
        <v>750</v>
      </c>
      <c r="B79" s="238"/>
      <c r="C79" s="868" t="s">
        <v>65</v>
      </c>
      <c r="D79" s="187" t="s">
        <v>37</v>
      </c>
      <c r="E79" s="148">
        <f>IF((F79+N79)&gt;0,(F79+N79)," ")</f>
        <v>9164105</v>
      </c>
      <c r="F79" s="149">
        <f>IF((G79+J79+K79+L79+M79)&gt;0,(G79+J79+K79+L79+M79)," ")</f>
        <v>8609194</v>
      </c>
      <c r="G79" s="147">
        <f>IF((H79+I79)&gt;0,(H79+I79)," ")</f>
        <v>7750611</v>
      </c>
      <c r="H79" s="149">
        <f>H82+H88+H91+H94+H97</f>
        <v>5099643</v>
      </c>
      <c r="I79" s="4">
        <f>I82+I88+I91+I94+I97</f>
        <v>2650968</v>
      </c>
      <c r="J79" s="149">
        <f>J100</f>
        <v>3000</v>
      </c>
      <c r="K79" s="148">
        <f>K82+K88+K91+K94+K97</f>
        <v>288400</v>
      </c>
      <c r="L79" s="253">
        <f>L85+L100</f>
        <v>567183</v>
      </c>
      <c r="M79" s="375"/>
      <c r="N79" s="253">
        <f>N82+N88+N91+N94+N97</f>
        <v>554911</v>
      </c>
      <c r="O79" s="681">
        <f>O82+O88+O91+O94+O97</f>
        <v>554911</v>
      </c>
    </row>
    <row r="80" spans="1:15" ht="14.25" customHeight="1">
      <c r="A80" s="115"/>
      <c r="B80" s="239"/>
      <c r="C80" s="869"/>
      <c r="D80" s="189" t="s">
        <v>38</v>
      </c>
      <c r="E80" s="6">
        <f>E83+E86+E89+E92+E95+E98+E101</f>
        <v>8862507.66</v>
      </c>
      <c r="F80" s="282">
        <f>F83+F86+F89+F92+F95+F98+F101</f>
        <v>8374588.6000000015</v>
      </c>
      <c r="G80" s="757">
        <f>G83+G89+G92+G95+G98</f>
        <v>7526490.910000001</v>
      </c>
      <c r="H80" s="282">
        <f>H83+H92+H95+H98</f>
        <v>5069522.57</v>
      </c>
      <c r="I80" s="6">
        <f>I89+I92+I95+I98</f>
        <v>2456968.3400000003</v>
      </c>
      <c r="J80" s="282">
        <f>J101</f>
        <v>3000</v>
      </c>
      <c r="K80" s="6">
        <f>K89+K92</f>
        <v>277918.25</v>
      </c>
      <c r="L80" s="282">
        <f>L86+L101</f>
        <v>567179.44</v>
      </c>
      <c r="M80" s="380"/>
      <c r="N80" s="282">
        <f>O80</f>
        <v>487919.06</v>
      </c>
      <c r="O80" s="712">
        <f>O92</f>
        <v>487919.06</v>
      </c>
    </row>
    <row r="81" spans="1:15" ht="15" customHeight="1">
      <c r="A81" s="119"/>
      <c r="B81" s="240"/>
      <c r="C81" s="241"/>
      <c r="D81" s="242" t="s">
        <v>39</v>
      </c>
      <c r="E81" s="16">
        <f>ROUND((E80/E79)*100,2)</f>
        <v>96.71</v>
      </c>
      <c r="F81" s="16">
        <f aca="true" t="shared" si="3" ref="F81:O81">ROUND((F80/F79)*100,2)</f>
        <v>97.27</v>
      </c>
      <c r="G81" s="16">
        <f t="shared" si="3"/>
        <v>97.11</v>
      </c>
      <c r="H81" s="16">
        <f t="shared" si="3"/>
        <v>99.41</v>
      </c>
      <c r="I81" s="16">
        <f t="shared" si="3"/>
        <v>92.68</v>
      </c>
      <c r="J81" s="16">
        <f t="shared" si="3"/>
        <v>100</v>
      </c>
      <c r="K81" s="16">
        <f t="shared" si="3"/>
        <v>96.37</v>
      </c>
      <c r="L81" s="804">
        <v>99.99</v>
      </c>
      <c r="M81" s="586"/>
      <c r="N81" s="16">
        <f t="shared" si="3"/>
        <v>87.93</v>
      </c>
      <c r="O81" s="733">
        <f t="shared" si="3"/>
        <v>87.93</v>
      </c>
    </row>
    <row r="82" spans="1:15" ht="16.5" customHeight="1">
      <c r="A82" s="457"/>
      <c r="B82" s="243" t="s">
        <v>66</v>
      </c>
      <c r="C82" s="870" t="s">
        <v>67</v>
      </c>
      <c r="D82" s="244" t="s">
        <v>37</v>
      </c>
      <c r="E82" s="223">
        <f>IF((F82+N82)&gt;0,(F82+N82)," ")</f>
        <v>166521</v>
      </c>
      <c r="F82" s="222">
        <f>IF((G82+J82+K82+L82+M82)&gt;0,(G82+J82+K82+L82+M82)," ")</f>
        <v>166521</v>
      </c>
      <c r="G82" s="223">
        <f>IF((H82+I82)&gt;0,(H82+I82)," ")</f>
        <v>166521</v>
      </c>
      <c r="H82" s="226">
        <v>166521</v>
      </c>
      <c r="I82" s="462"/>
      <c r="J82" s="463"/>
      <c r="K82" s="462"/>
      <c r="L82" s="487"/>
      <c r="M82" s="464"/>
      <c r="N82" s="465"/>
      <c r="O82" s="685"/>
    </row>
    <row r="83" spans="1:15" ht="14.25" customHeight="1">
      <c r="A83" s="457"/>
      <c r="B83" s="245"/>
      <c r="C83" s="871"/>
      <c r="D83" s="246" t="s">
        <v>38</v>
      </c>
      <c r="E83" s="21">
        <f>F83</f>
        <v>166521</v>
      </c>
      <c r="F83" s="24">
        <f>G83</f>
        <v>166521</v>
      </c>
      <c r="G83" s="21">
        <f>H83</f>
        <v>166521</v>
      </c>
      <c r="H83" s="727">
        <v>166521</v>
      </c>
      <c r="I83" s="469"/>
      <c r="J83" s="470"/>
      <c r="K83" s="469"/>
      <c r="L83" s="456"/>
      <c r="M83" s="471"/>
      <c r="N83" s="472"/>
      <c r="O83" s="686"/>
    </row>
    <row r="84" spans="1:15" ht="18" customHeight="1">
      <c r="A84" s="457"/>
      <c r="B84" s="247"/>
      <c r="C84" s="248"/>
      <c r="D84" s="249" t="s">
        <v>39</v>
      </c>
      <c r="E84" s="720">
        <f>ROUND((E83/E82)*100,2)</f>
        <v>100</v>
      </c>
      <c r="F84" s="720">
        <f>ROUND((F83/F82)*100,2)</f>
        <v>100</v>
      </c>
      <c r="G84" s="720">
        <f>ROUND((G83/G82)*100,2)</f>
        <v>100</v>
      </c>
      <c r="H84" s="720">
        <f>ROUND((H83/H82)*100,2)</f>
        <v>100</v>
      </c>
      <c r="I84" s="475"/>
      <c r="J84" s="476"/>
      <c r="K84" s="475"/>
      <c r="L84" s="489"/>
      <c r="M84" s="477"/>
      <c r="N84" s="478"/>
      <c r="O84" s="687"/>
    </row>
    <row r="85" spans="1:15" ht="15" customHeight="1">
      <c r="A85" s="457"/>
      <c r="B85" s="250" t="s">
        <v>68</v>
      </c>
      <c r="C85" s="870" t="s">
        <v>174</v>
      </c>
      <c r="D85" s="251" t="s">
        <v>37</v>
      </c>
      <c r="E85" s="237">
        <f>F85</f>
        <v>66000</v>
      </c>
      <c r="F85" s="236">
        <f>L85</f>
        <v>66000</v>
      </c>
      <c r="G85" s="446"/>
      <c r="H85" s="470"/>
      <c r="I85" s="469"/>
      <c r="J85" s="470"/>
      <c r="K85" s="469"/>
      <c r="L85" s="236">
        <v>66000</v>
      </c>
      <c r="M85" s="471"/>
      <c r="N85" s="472"/>
      <c r="O85" s="686"/>
    </row>
    <row r="86" spans="1:15" ht="15" customHeight="1">
      <c r="A86" s="457"/>
      <c r="B86" s="250"/>
      <c r="C86" s="918"/>
      <c r="D86" s="246" t="s">
        <v>38</v>
      </c>
      <c r="E86" s="21">
        <f>F86</f>
        <v>66000</v>
      </c>
      <c r="F86" s="24">
        <f>L86</f>
        <v>66000</v>
      </c>
      <c r="G86" s="446"/>
      <c r="H86" s="470"/>
      <c r="I86" s="469"/>
      <c r="J86" s="470"/>
      <c r="K86" s="469"/>
      <c r="L86" s="24">
        <v>66000</v>
      </c>
      <c r="M86" s="471"/>
      <c r="N86" s="472"/>
      <c r="O86" s="686"/>
    </row>
    <row r="87" spans="1:15" ht="17.25" customHeight="1">
      <c r="A87" s="457"/>
      <c r="B87" s="250"/>
      <c r="C87" s="652"/>
      <c r="D87" s="246" t="s">
        <v>39</v>
      </c>
      <c r="E87" s="21">
        <f>ROUND((E86/E85)*100,2)</f>
        <v>100</v>
      </c>
      <c r="F87" s="21">
        <f>ROUND((F86/F85)*100,2)</f>
        <v>100</v>
      </c>
      <c r="G87" s="446"/>
      <c r="H87" s="446"/>
      <c r="I87" s="446"/>
      <c r="J87" s="446"/>
      <c r="K87" s="446"/>
      <c r="L87" s="803">
        <f>ROUND((L86/L85)*100,2)</f>
        <v>100</v>
      </c>
      <c r="M87" s="477"/>
      <c r="N87" s="472"/>
      <c r="O87" s="686"/>
    </row>
    <row r="88" spans="1:15" ht="15" customHeight="1">
      <c r="A88" s="457"/>
      <c r="B88" s="243" t="s">
        <v>69</v>
      </c>
      <c r="C88" s="870" t="s">
        <v>70</v>
      </c>
      <c r="D88" s="244" t="s">
        <v>37</v>
      </c>
      <c r="E88" s="223">
        <f>IF((F88+N88)&gt;0,(F88+N88)," ")</f>
        <v>281000</v>
      </c>
      <c r="F88" s="222">
        <f>IF((G88+J88+K88+L88+M88)&gt;0,(G88+J88+K88+L88+M88)," ")</f>
        <v>281000</v>
      </c>
      <c r="G88" s="223">
        <f>IF((H88+I88)&gt;0,(H88+I88)," ")</f>
        <v>2000</v>
      </c>
      <c r="H88" s="252"/>
      <c r="I88" s="225">
        <v>2000</v>
      </c>
      <c r="J88" s="252"/>
      <c r="K88" s="225">
        <v>279000</v>
      </c>
      <c r="L88" s="487"/>
      <c r="M88" s="464"/>
      <c r="N88" s="465"/>
      <c r="O88" s="685"/>
    </row>
    <row r="89" spans="1:15" ht="14.25" customHeight="1">
      <c r="A89" s="457"/>
      <c r="B89" s="245"/>
      <c r="C89" s="871"/>
      <c r="D89" s="246" t="s">
        <v>38</v>
      </c>
      <c r="E89" s="21">
        <f>F89</f>
        <v>268956.95</v>
      </c>
      <c r="F89" s="24">
        <f>G89+K89</f>
        <v>268956.95</v>
      </c>
      <c r="G89" s="21">
        <f>I89</f>
        <v>0</v>
      </c>
      <c r="H89" s="727"/>
      <c r="I89" s="286">
        <v>0</v>
      </c>
      <c r="J89" s="727"/>
      <c r="K89" s="286">
        <v>268956.95</v>
      </c>
      <c r="L89" s="456"/>
      <c r="M89" s="471"/>
      <c r="N89" s="472"/>
      <c r="O89" s="686"/>
    </row>
    <row r="90" spans="1:15" ht="18" customHeight="1">
      <c r="A90" s="457"/>
      <c r="B90" s="247"/>
      <c r="C90" s="248"/>
      <c r="D90" s="249" t="s">
        <v>39</v>
      </c>
      <c r="E90" s="720">
        <f>ROUND((E89/E88)*100,2)</f>
        <v>95.71</v>
      </c>
      <c r="F90" s="720">
        <f aca="true" t="shared" si="4" ref="F90:K90">ROUND((F89/F88)*100,2)</f>
        <v>95.71</v>
      </c>
      <c r="G90" s="720">
        <f t="shared" si="4"/>
        <v>0</v>
      </c>
      <c r="H90" s="720"/>
      <c r="I90" s="720">
        <f t="shared" si="4"/>
        <v>0</v>
      </c>
      <c r="J90" s="720"/>
      <c r="K90" s="720">
        <f t="shared" si="4"/>
        <v>96.4</v>
      </c>
      <c r="L90" s="489"/>
      <c r="M90" s="477"/>
      <c r="N90" s="478"/>
      <c r="O90" s="687"/>
    </row>
    <row r="91" spans="1:15" ht="14.25" customHeight="1">
      <c r="A91" s="457"/>
      <c r="B91" s="250" t="s">
        <v>71</v>
      </c>
      <c r="C91" s="870" t="s">
        <v>72</v>
      </c>
      <c r="D91" s="251" t="s">
        <v>37</v>
      </c>
      <c r="E91" s="237">
        <f>IF((F91+N91)&gt;0,(F91+N91)," ")</f>
        <v>7818201</v>
      </c>
      <c r="F91" s="236">
        <f>IF((G91+J91+K91+L91+M91)&gt;0,(G91+J91+K91+L91+M91)," ")</f>
        <v>7263290</v>
      </c>
      <c r="G91" s="237">
        <f>IF((H91+I91)&gt;0,(H91+I91)," ")</f>
        <v>7253890</v>
      </c>
      <c r="H91" s="231">
        <v>4908222</v>
      </c>
      <c r="I91" s="254">
        <v>2345668</v>
      </c>
      <c r="J91" s="255"/>
      <c r="K91" s="254">
        <v>9400</v>
      </c>
      <c r="L91" s="467"/>
      <c r="M91" s="471"/>
      <c r="N91" s="236">
        <f>O91</f>
        <v>554911</v>
      </c>
      <c r="O91" s="688">
        <v>554911</v>
      </c>
    </row>
    <row r="92" spans="1:15" ht="15.75" customHeight="1">
      <c r="A92" s="457"/>
      <c r="B92" s="250"/>
      <c r="C92" s="918"/>
      <c r="D92" s="246" t="s">
        <v>38</v>
      </c>
      <c r="E92" s="21">
        <f>F92+N92</f>
        <v>7532210.43</v>
      </c>
      <c r="F92" s="24">
        <f>G92+K92</f>
        <v>7044291.37</v>
      </c>
      <c r="G92" s="21">
        <f>H92+I92</f>
        <v>7035330.07</v>
      </c>
      <c r="H92" s="727">
        <v>4879794.62</v>
      </c>
      <c r="I92" s="286">
        <v>2155535.45</v>
      </c>
      <c r="J92" s="470"/>
      <c r="K92" s="286">
        <v>8961.3</v>
      </c>
      <c r="L92" s="467"/>
      <c r="M92" s="471"/>
      <c r="N92" s="24">
        <f>O92</f>
        <v>487919.06</v>
      </c>
      <c r="O92" s="716">
        <v>487919.06</v>
      </c>
    </row>
    <row r="93" spans="1:15" ht="15" customHeight="1">
      <c r="A93" s="457"/>
      <c r="B93" s="250"/>
      <c r="C93" s="652"/>
      <c r="D93" s="246" t="s">
        <v>39</v>
      </c>
      <c r="E93" s="21">
        <f>ROUND((E92/E91)*100,2)</f>
        <v>96.34</v>
      </c>
      <c r="F93" s="24">
        <f>ROUND((F92/F91)*100,2)</f>
        <v>96.98</v>
      </c>
      <c r="G93" s="21">
        <f>ROUND((G92/G91)*100,2)</f>
        <v>96.99</v>
      </c>
      <c r="H93" s="21">
        <f>ROUND((H92/H91)*100,2)</f>
        <v>99.42</v>
      </c>
      <c r="I93" s="21">
        <f>ROUND((I92/I91)*100,2)</f>
        <v>91.89</v>
      </c>
      <c r="J93" s="470"/>
      <c r="K93" s="720">
        <f>ROUND((K92/K91)*100,2)</f>
        <v>95.33</v>
      </c>
      <c r="L93" s="467"/>
      <c r="M93" s="477"/>
      <c r="N93" s="24">
        <f>ROUND((N92/N91)*100,2)</f>
        <v>87.93</v>
      </c>
      <c r="O93" s="716">
        <f>ROUND((O92/O91)*100,2)</f>
        <v>87.93</v>
      </c>
    </row>
    <row r="94" spans="1:15" ht="16.5" customHeight="1">
      <c r="A94" s="491"/>
      <c r="B94" s="243" t="s">
        <v>73</v>
      </c>
      <c r="C94" s="870" t="s">
        <v>74</v>
      </c>
      <c r="D94" s="244" t="s">
        <v>37</v>
      </c>
      <c r="E94" s="223">
        <f>IF((F94+N94)&gt;0,(F94+N94)," ")</f>
        <v>20000</v>
      </c>
      <c r="F94" s="222">
        <f>IF((G94+J94+K94+L94+M94)&gt;0,(G94+J94+K94+L94+M94)," ")</f>
        <v>20000</v>
      </c>
      <c r="G94" s="223">
        <f>IF((H94+I94)&gt;0,(H94+I94)," ")</f>
        <v>20000</v>
      </c>
      <c r="H94" s="226">
        <v>16900</v>
      </c>
      <c r="I94" s="225">
        <v>3100</v>
      </c>
      <c r="J94" s="463"/>
      <c r="K94" s="462"/>
      <c r="L94" s="488"/>
      <c r="M94" s="464"/>
      <c r="N94" s="465"/>
      <c r="O94" s="685"/>
    </row>
    <row r="95" spans="1:15" ht="15" customHeight="1">
      <c r="A95" s="491"/>
      <c r="B95" s="245"/>
      <c r="C95" s="918"/>
      <c r="D95" s="246" t="s">
        <v>38</v>
      </c>
      <c r="E95" s="21">
        <f>F95</f>
        <v>18801.440000000002</v>
      </c>
      <c r="F95" s="24">
        <f>G95</f>
        <v>18801.440000000002</v>
      </c>
      <c r="G95" s="21">
        <f>H95+I95</f>
        <v>18801.440000000002</v>
      </c>
      <c r="H95" s="727">
        <v>15729.95</v>
      </c>
      <c r="I95" s="286">
        <v>3071.49</v>
      </c>
      <c r="J95" s="470"/>
      <c r="K95" s="469"/>
      <c r="L95" s="446"/>
      <c r="M95" s="471"/>
      <c r="N95" s="472"/>
      <c r="O95" s="686"/>
    </row>
    <row r="96" spans="1:15" ht="13.5" customHeight="1">
      <c r="A96" s="491"/>
      <c r="B96" s="247"/>
      <c r="C96" s="248"/>
      <c r="D96" s="249" t="s">
        <v>39</v>
      </c>
      <c r="E96" s="720">
        <f>ROUND((E95/E94)*100,2)</f>
        <v>94.01</v>
      </c>
      <c r="F96" s="720">
        <f>ROUND((F95/F94)*100,2)</f>
        <v>94.01</v>
      </c>
      <c r="G96" s="720">
        <f>ROUND((G95/G94)*100,2)</f>
        <v>94.01</v>
      </c>
      <c r="H96" s="720">
        <f>ROUND((H95/H94)*100,2)</f>
        <v>93.08</v>
      </c>
      <c r="I96" s="720">
        <f>ROUND((I95/I94)*100,2)</f>
        <v>99.08</v>
      </c>
      <c r="J96" s="476"/>
      <c r="K96" s="475"/>
      <c r="L96" s="448"/>
      <c r="M96" s="477"/>
      <c r="N96" s="478"/>
      <c r="O96" s="687"/>
    </row>
    <row r="97" spans="1:15" ht="15" customHeight="1">
      <c r="A97" s="491"/>
      <c r="B97" s="250" t="s">
        <v>75</v>
      </c>
      <c r="C97" s="870" t="s">
        <v>76</v>
      </c>
      <c r="D97" s="251" t="s">
        <v>37</v>
      </c>
      <c r="E97" s="237">
        <f>IF((F97+N97)&gt;0,(F97+N97)," ")</f>
        <v>308200</v>
      </c>
      <c r="F97" s="236">
        <f>IF((G97+J97+K97+L97+M97)&gt;0,(G97+J97+K97+L97+M97)," ")</f>
        <v>308200</v>
      </c>
      <c r="G97" s="237">
        <f>IF((H97+I97)&gt;0,(H97+I97)," ")</f>
        <v>308200</v>
      </c>
      <c r="H97" s="231">
        <v>8000</v>
      </c>
      <c r="I97" s="254">
        <v>300200</v>
      </c>
      <c r="J97" s="470"/>
      <c r="K97" s="469"/>
      <c r="L97" s="446"/>
      <c r="M97" s="471"/>
      <c r="N97" s="472"/>
      <c r="O97" s="686"/>
    </row>
    <row r="98" spans="1:15" ht="15.75" customHeight="1">
      <c r="A98" s="491"/>
      <c r="B98" s="250"/>
      <c r="C98" s="918"/>
      <c r="D98" s="246" t="s">
        <v>38</v>
      </c>
      <c r="E98" s="21">
        <f>F98</f>
        <v>305838.4</v>
      </c>
      <c r="F98" s="24">
        <f>G98</f>
        <v>305838.4</v>
      </c>
      <c r="G98" s="21">
        <f>H98+I98</f>
        <v>305838.4</v>
      </c>
      <c r="H98" s="727">
        <v>7477</v>
      </c>
      <c r="I98" s="286">
        <v>298361.4</v>
      </c>
      <c r="J98" s="470"/>
      <c r="K98" s="469"/>
      <c r="L98" s="446"/>
      <c r="M98" s="471"/>
      <c r="N98" s="472"/>
      <c r="O98" s="686"/>
    </row>
    <row r="99" spans="1:15" ht="16.5" customHeight="1">
      <c r="A99" s="491"/>
      <c r="B99" s="250"/>
      <c r="C99" s="652"/>
      <c r="D99" s="246" t="s">
        <v>39</v>
      </c>
      <c r="E99" s="21">
        <f>ROUND((E98/E97)*100,2)</f>
        <v>99.23</v>
      </c>
      <c r="F99" s="21">
        <f>ROUND((F98/F97)*100,2)</f>
        <v>99.23</v>
      </c>
      <c r="G99" s="21">
        <f>ROUND((G98/G97)*100,2)</f>
        <v>99.23</v>
      </c>
      <c r="H99" s="21">
        <f>ROUND((H98/H97)*100,2)</f>
        <v>93.46</v>
      </c>
      <c r="I99" s="21">
        <f>ROUND((I98/I97)*100,2)</f>
        <v>99.39</v>
      </c>
      <c r="J99" s="470"/>
      <c r="K99" s="469"/>
      <c r="L99" s="446"/>
      <c r="M99" s="471"/>
      <c r="N99" s="472"/>
      <c r="O99" s="686"/>
    </row>
    <row r="100" spans="1:15" ht="13.5" customHeight="1">
      <c r="A100" s="491"/>
      <c r="B100" s="243" t="s">
        <v>77</v>
      </c>
      <c r="C100" s="651" t="s">
        <v>52</v>
      </c>
      <c r="D100" s="244" t="s">
        <v>37</v>
      </c>
      <c r="E100" s="223">
        <f>F100</f>
        <v>504183</v>
      </c>
      <c r="F100" s="222">
        <f>J100+L100</f>
        <v>504183</v>
      </c>
      <c r="G100" s="488"/>
      <c r="H100" s="463"/>
      <c r="I100" s="462"/>
      <c r="J100" s="226">
        <v>3000</v>
      </c>
      <c r="K100" s="462"/>
      <c r="L100" s="223">
        <v>501183</v>
      </c>
      <c r="M100" s="464"/>
      <c r="N100" s="222" t="str">
        <f>O100</f>
        <v> </v>
      </c>
      <c r="O100" s="689" t="s">
        <v>0</v>
      </c>
    </row>
    <row r="101" spans="1:15" ht="15" customHeight="1">
      <c r="A101" s="491"/>
      <c r="B101" s="559"/>
      <c r="C101" s="652"/>
      <c r="D101" s="246" t="s">
        <v>38</v>
      </c>
      <c r="E101" s="21">
        <f>F101</f>
        <v>504179.44</v>
      </c>
      <c r="F101" s="24">
        <f>J101+L101</f>
        <v>504179.44</v>
      </c>
      <c r="G101" s="446"/>
      <c r="H101" s="470"/>
      <c r="I101" s="469"/>
      <c r="J101" s="727">
        <v>3000</v>
      </c>
      <c r="K101" s="469"/>
      <c r="L101" s="21">
        <v>501179.44</v>
      </c>
      <c r="M101" s="471"/>
      <c r="N101" s="467" t="s">
        <v>0</v>
      </c>
      <c r="O101" s="561" t="s">
        <v>0</v>
      </c>
    </row>
    <row r="102" spans="1:15" ht="15.75" customHeight="1">
      <c r="A102" s="493"/>
      <c r="B102" s="560"/>
      <c r="C102" s="248"/>
      <c r="D102" s="249" t="s">
        <v>39</v>
      </c>
      <c r="E102" s="720">
        <v>99.99</v>
      </c>
      <c r="F102" s="720">
        <v>99.99</v>
      </c>
      <c r="G102" s="448"/>
      <c r="H102" s="476"/>
      <c r="I102" s="475"/>
      <c r="J102" s="720">
        <f>ROUND((J101/J100)*100,2)</f>
        <v>100</v>
      </c>
      <c r="K102" s="475"/>
      <c r="L102" s="720">
        <v>99.99</v>
      </c>
      <c r="M102" s="477"/>
      <c r="N102" s="448" t="s">
        <v>0</v>
      </c>
      <c r="O102" s="494" t="s">
        <v>0</v>
      </c>
    </row>
    <row r="103" spans="1:15" ht="15.75" customHeight="1">
      <c r="A103" s="563">
        <v>751</v>
      </c>
      <c r="B103" s="564"/>
      <c r="C103" s="879" t="s">
        <v>208</v>
      </c>
      <c r="D103" s="565" t="s">
        <v>37</v>
      </c>
      <c r="E103" s="584">
        <f>F103</f>
        <v>69760</v>
      </c>
      <c r="F103" s="585">
        <f>G103+K103</f>
        <v>69760</v>
      </c>
      <c r="G103" s="584">
        <f>G106</f>
        <v>64760</v>
      </c>
      <c r="H103" s="583">
        <f aca="true" t="shared" si="5" ref="G103:I104">H106</f>
        <v>3590</v>
      </c>
      <c r="I103" s="582">
        <f t="shared" si="5"/>
        <v>61170</v>
      </c>
      <c r="J103" s="566"/>
      <c r="K103" s="581">
        <f>K106</f>
        <v>5000</v>
      </c>
      <c r="L103" s="566"/>
      <c r="M103" s="577"/>
      <c r="N103" s="566"/>
      <c r="O103" s="578"/>
    </row>
    <row r="104" spans="1:15" ht="15.75" customHeight="1">
      <c r="A104" s="567"/>
      <c r="B104" s="568"/>
      <c r="C104" s="880"/>
      <c r="D104" s="569" t="s">
        <v>38</v>
      </c>
      <c r="E104" s="809">
        <f>F104</f>
        <v>43699.49</v>
      </c>
      <c r="F104" s="810">
        <f>G104+K104</f>
        <v>43699.49</v>
      </c>
      <c r="G104" s="809">
        <f t="shared" si="5"/>
        <v>39570.99</v>
      </c>
      <c r="H104" s="807">
        <f t="shared" si="5"/>
        <v>3586.5</v>
      </c>
      <c r="I104" s="808">
        <f t="shared" si="5"/>
        <v>35984.49</v>
      </c>
      <c r="J104" s="570"/>
      <c r="K104" s="805">
        <f>K107</f>
        <v>4128.5</v>
      </c>
      <c r="L104" s="570"/>
      <c r="M104" s="575"/>
      <c r="N104" s="570"/>
      <c r="O104" s="576"/>
    </row>
    <row r="105" spans="1:15" ht="15.75" customHeight="1">
      <c r="A105" s="571"/>
      <c r="B105" s="572"/>
      <c r="C105" s="881"/>
      <c r="D105" s="573" t="s">
        <v>39</v>
      </c>
      <c r="E105" s="16">
        <f>ROUND((E104/E103)*100,2)</f>
        <v>62.64</v>
      </c>
      <c r="F105" s="16">
        <f>ROUND((F104/F103)*100,2)</f>
        <v>62.64</v>
      </c>
      <c r="G105" s="16">
        <f>ROUND((G104/G103)*100,2)</f>
        <v>61.1</v>
      </c>
      <c r="H105" s="16">
        <f>ROUND((H104/H103)*100,2)</f>
        <v>99.9</v>
      </c>
      <c r="I105" s="16">
        <f>ROUND((I104/I103)*100,2)</f>
        <v>58.83</v>
      </c>
      <c r="J105" s="574"/>
      <c r="K105" s="16">
        <f>ROUND((K104/K103)*100,2)</f>
        <v>82.57</v>
      </c>
      <c r="L105" s="574"/>
      <c r="M105" s="579"/>
      <c r="N105" s="574"/>
      <c r="O105" s="580"/>
    </row>
    <row r="106" spans="1:15" ht="15.75" customHeight="1">
      <c r="A106" s="491"/>
      <c r="B106" s="245" t="s">
        <v>206</v>
      </c>
      <c r="C106" s="876" t="s">
        <v>207</v>
      </c>
      <c r="D106" s="251" t="s">
        <v>37</v>
      </c>
      <c r="E106" s="45">
        <f>F106</f>
        <v>69760</v>
      </c>
      <c r="F106" s="42">
        <f>G106+K106</f>
        <v>69760</v>
      </c>
      <c r="G106" s="45">
        <f>H106+I106</f>
        <v>64760</v>
      </c>
      <c r="H106" s="46">
        <v>3590</v>
      </c>
      <c r="I106" s="254">
        <v>61170</v>
      </c>
      <c r="J106" s="446"/>
      <c r="K106" s="806">
        <v>5000</v>
      </c>
      <c r="L106" s="446"/>
      <c r="M106" s="471"/>
      <c r="N106" s="446"/>
      <c r="O106" s="561"/>
    </row>
    <row r="107" spans="1:15" ht="15.75" customHeight="1">
      <c r="A107" s="491"/>
      <c r="B107" s="690"/>
      <c r="C107" s="877"/>
      <c r="D107" s="246" t="s">
        <v>38</v>
      </c>
      <c r="E107" s="21">
        <f>F107</f>
        <v>43699.49</v>
      </c>
      <c r="F107" s="24">
        <f>G107+K107</f>
        <v>43699.49</v>
      </c>
      <c r="G107" s="21">
        <f>H107+I107</f>
        <v>39570.99</v>
      </c>
      <c r="H107" s="727">
        <v>3586.5</v>
      </c>
      <c r="I107" s="286">
        <v>35984.49</v>
      </c>
      <c r="J107" s="446"/>
      <c r="K107" s="719">
        <v>4128.5</v>
      </c>
      <c r="L107" s="446"/>
      <c r="M107" s="471"/>
      <c r="N107" s="446"/>
      <c r="O107" s="561"/>
    </row>
    <row r="108" spans="1:15" ht="30.75" customHeight="1">
      <c r="A108" s="491"/>
      <c r="B108" s="559"/>
      <c r="C108" s="878"/>
      <c r="D108" s="246" t="s">
        <v>39</v>
      </c>
      <c r="E108" s="720">
        <f>ROUND((E107/E106)*100,2)</f>
        <v>62.64</v>
      </c>
      <c r="F108" s="720">
        <f>ROUND((F107/F106)*100,2)</f>
        <v>62.64</v>
      </c>
      <c r="G108" s="720">
        <f>ROUND((G107/G106)*100,2)</f>
        <v>61.1</v>
      </c>
      <c r="H108" s="720">
        <f>ROUND((H107/H106)*100,2)</f>
        <v>99.9</v>
      </c>
      <c r="I108" s="720">
        <f>ROUND((I107/I106)*100,2)</f>
        <v>58.83</v>
      </c>
      <c r="J108" s="446"/>
      <c r="K108" s="720">
        <f>ROUND((K107/K106)*100,2)</f>
        <v>82.57</v>
      </c>
      <c r="L108" s="446"/>
      <c r="M108" s="471"/>
      <c r="N108" s="446"/>
      <c r="O108" s="561"/>
    </row>
    <row r="109" spans="1:15" ht="15.75" customHeight="1">
      <c r="A109" s="315">
        <v>754</v>
      </c>
      <c r="B109" s="257"/>
      <c r="C109" s="874" t="s">
        <v>78</v>
      </c>
      <c r="D109" s="187" t="s">
        <v>37</v>
      </c>
      <c r="E109" s="148">
        <f>IF((F109+N109)&gt;0,(F109+N109)," ")</f>
        <v>3957284</v>
      </c>
      <c r="F109" s="149">
        <f>IF((G109+J109+K109+L109+M109)&gt;0,(G109+J109+K109+L109+M109)," ")</f>
        <v>3401360</v>
      </c>
      <c r="G109" s="148">
        <f>IF((H109+I109)&gt;0,(H109+I109)," ")</f>
        <v>3233638</v>
      </c>
      <c r="H109" s="273">
        <f>H115</f>
        <v>2912601</v>
      </c>
      <c r="I109" s="148">
        <f>I115+I112</f>
        <v>321037</v>
      </c>
      <c r="J109" s="148">
        <f>J118</f>
        <v>2500</v>
      </c>
      <c r="K109" s="256">
        <f>K115</f>
        <v>165222</v>
      </c>
      <c r="L109" s="375"/>
      <c r="M109" s="375"/>
      <c r="N109" s="148">
        <f>O109</f>
        <v>555924</v>
      </c>
      <c r="O109" s="681">
        <f>O115+O112</f>
        <v>555924</v>
      </c>
    </row>
    <row r="110" spans="1:15" ht="15.75" customHeight="1">
      <c r="A110" s="115"/>
      <c r="B110" s="562"/>
      <c r="C110" s="875"/>
      <c r="D110" s="189" t="s">
        <v>38</v>
      </c>
      <c r="E110" s="6">
        <f>E113+E116+E119</f>
        <v>3956072.47</v>
      </c>
      <c r="F110" s="282">
        <f>F116+F119+F113</f>
        <v>3400212.31</v>
      </c>
      <c r="G110" s="6">
        <f>G116+G113</f>
        <v>3233608.23</v>
      </c>
      <c r="H110" s="721">
        <f>H116</f>
        <v>2912592.16</v>
      </c>
      <c r="I110" s="6">
        <f>I116+I113</f>
        <v>321016.07</v>
      </c>
      <c r="J110" s="6">
        <f>J119</f>
        <v>1384.95</v>
      </c>
      <c r="K110" s="722">
        <f>K116</f>
        <v>165219.13</v>
      </c>
      <c r="L110" s="380"/>
      <c r="M110" s="380"/>
      <c r="N110" s="6">
        <f>O110</f>
        <v>555860.1599999999</v>
      </c>
      <c r="O110" s="712">
        <f>O116+O113</f>
        <v>555860.1599999999</v>
      </c>
    </row>
    <row r="111" spans="1:15" ht="15.75" customHeight="1">
      <c r="A111" s="371"/>
      <c r="B111" s="258"/>
      <c r="C111" s="241"/>
      <c r="D111" s="242" t="s">
        <v>39</v>
      </c>
      <c r="E111" s="16">
        <f aca="true" t="shared" si="6" ref="E111:J111">ROUND((E110/E109)*100,2)</f>
        <v>99.97</v>
      </c>
      <c r="F111" s="16">
        <f t="shared" si="6"/>
        <v>99.97</v>
      </c>
      <c r="G111" s="16">
        <v>99.99</v>
      </c>
      <c r="H111" s="16">
        <v>99.99</v>
      </c>
      <c r="I111" s="16">
        <f t="shared" si="6"/>
        <v>99.99</v>
      </c>
      <c r="J111" s="16">
        <f t="shared" si="6"/>
        <v>55.4</v>
      </c>
      <c r="K111" s="16">
        <v>99.99</v>
      </c>
      <c r="L111" s="385"/>
      <c r="M111" s="385"/>
      <c r="N111" s="16">
        <f>ROUND((N110/N109)*100,2)</f>
        <v>99.99</v>
      </c>
      <c r="O111" s="733">
        <f>ROUND((O110/O109)*100,2)</f>
        <v>99.99</v>
      </c>
    </row>
    <row r="112" spans="1:15" ht="15.75" customHeight="1">
      <c r="A112" s="495"/>
      <c r="B112" s="259" t="s">
        <v>79</v>
      </c>
      <c r="C112" s="260" t="s">
        <v>80</v>
      </c>
      <c r="D112" s="261" t="s">
        <v>37</v>
      </c>
      <c r="E112" s="281">
        <f>N112+F112</f>
        <v>100000</v>
      </c>
      <c r="F112" s="280">
        <f>G112</f>
        <v>28000</v>
      </c>
      <c r="G112" s="281">
        <f>I112</f>
        <v>28000</v>
      </c>
      <c r="H112" s="280"/>
      <c r="I112" s="281">
        <v>28000</v>
      </c>
      <c r="J112" s="420"/>
      <c r="K112" s="413"/>
      <c r="L112" s="416"/>
      <c r="M112" s="416"/>
      <c r="N112" s="8">
        <f>O112</f>
        <v>72000</v>
      </c>
      <c r="O112" s="705">
        <v>72000</v>
      </c>
    </row>
    <row r="113" spans="1:15" ht="15.75" customHeight="1">
      <c r="A113" s="496"/>
      <c r="B113" s="262"/>
      <c r="C113" s="263"/>
      <c r="D113" s="264" t="s">
        <v>38</v>
      </c>
      <c r="E113" s="730">
        <f>N113+F113</f>
        <v>100000</v>
      </c>
      <c r="F113" s="731">
        <f>G113</f>
        <v>28000</v>
      </c>
      <c r="G113" s="730">
        <f>I113</f>
        <v>28000</v>
      </c>
      <c r="H113" s="421"/>
      <c r="I113" s="730">
        <v>28000</v>
      </c>
      <c r="J113" s="420" t="s">
        <v>0</v>
      </c>
      <c r="K113" s="420"/>
      <c r="L113" s="422"/>
      <c r="M113" s="422"/>
      <c r="N113" s="730">
        <f>O113</f>
        <v>72000</v>
      </c>
      <c r="O113" s="797">
        <v>72000</v>
      </c>
    </row>
    <row r="114" spans="1:15" ht="15.75" customHeight="1">
      <c r="A114" s="496"/>
      <c r="B114" s="262"/>
      <c r="C114" s="263"/>
      <c r="D114" s="264" t="s">
        <v>39</v>
      </c>
      <c r="E114" s="730">
        <f>ROUND((E113/E112)*100,2)</f>
        <v>100</v>
      </c>
      <c r="F114" s="720">
        <f>ROUND((F113/F112)*100,2)</f>
        <v>100</v>
      </c>
      <c r="G114" s="720">
        <f>ROUND((G113/G112)*100,2)</f>
        <v>100</v>
      </c>
      <c r="H114" s="421"/>
      <c r="I114" s="720">
        <f>ROUND((I113/I112)*100,2)</f>
        <v>100</v>
      </c>
      <c r="J114" s="420"/>
      <c r="K114" s="425"/>
      <c r="L114" s="426"/>
      <c r="M114" s="426"/>
      <c r="N114" s="720">
        <f>ROUND((N113/N112)*100,2)</f>
        <v>100</v>
      </c>
      <c r="O114" s="726">
        <f>ROUND((O113/O112)*100,2)</f>
        <v>100</v>
      </c>
    </row>
    <row r="115" spans="1:15" ht="17.25" customHeight="1">
      <c r="A115" s="497"/>
      <c r="B115" s="215" t="s">
        <v>81</v>
      </c>
      <c r="C115" s="919" t="s">
        <v>82</v>
      </c>
      <c r="D115" s="244" t="s">
        <v>37</v>
      </c>
      <c r="E115" s="223">
        <f>IF((F115+N115)&gt;0,(F115+N115)," ")</f>
        <v>3854784</v>
      </c>
      <c r="F115" s="222">
        <f>IF((G115+J115+K115+L115+M115)&gt;0,(G115+J115+K115+L115+M115)," ")</f>
        <v>3370860</v>
      </c>
      <c r="G115" s="223">
        <f>IF((H115+I115)&gt;0,(H115+I115)," ")</f>
        <v>3205638</v>
      </c>
      <c r="H115" s="225">
        <v>2912601</v>
      </c>
      <c r="I115" s="225">
        <v>293037</v>
      </c>
      <c r="J115" s="278"/>
      <c r="K115" s="272">
        <v>165222</v>
      </c>
      <c r="L115" s="464"/>
      <c r="M115" s="464"/>
      <c r="N115" s="223">
        <f>O115</f>
        <v>483924</v>
      </c>
      <c r="O115" s="689">
        <v>483924</v>
      </c>
    </row>
    <row r="116" spans="1:15" ht="17.25" customHeight="1">
      <c r="A116" s="497"/>
      <c r="B116" s="265"/>
      <c r="C116" s="920"/>
      <c r="D116" s="246" t="s">
        <v>38</v>
      </c>
      <c r="E116" s="21">
        <f>F116+N116</f>
        <v>3854687.52</v>
      </c>
      <c r="F116" s="24">
        <f>G116+K116</f>
        <v>3370827.36</v>
      </c>
      <c r="G116" s="21">
        <f>H116+I116</f>
        <v>3205608.23</v>
      </c>
      <c r="H116" s="286">
        <v>2912592.16</v>
      </c>
      <c r="I116" s="286">
        <v>293016.07</v>
      </c>
      <c r="J116" s="469"/>
      <c r="K116" s="719">
        <v>165219.13</v>
      </c>
      <c r="L116" s="471"/>
      <c r="M116" s="471"/>
      <c r="N116" s="21">
        <f>O116</f>
        <v>483860.16</v>
      </c>
      <c r="O116" s="716">
        <v>483860.16</v>
      </c>
    </row>
    <row r="117" spans="1:15" ht="15.75" customHeight="1">
      <c r="A117" s="497"/>
      <c r="B117" s="266"/>
      <c r="C117" s="267"/>
      <c r="D117" s="249" t="s">
        <v>39</v>
      </c>
      <c r="E117" s="720">
        <v>99.99</v>
      </c>
      <c r="F117" s="720">
        <v>99.99</v>
      </c>
      <c r="G117" s="720">
        <v>99.99</v>
      </c>
      <c r="H117" s="720">
        <v>99.99</v>
      </c>
      <c r="I117" s="720">
        <f>ROUND((I116/I115)*100,2)</f>
        <v>99.99</v>
      </c>
      <c r="J117" s="475"/>
      <c r="K117" s="720">
        <v>99.99</v>
      </c>
      <c r="L117" s="477"/>
      <c r="M117" s="477"/>
      <c r="N117" s="720">
        <f>ROUND((N116/N115)*100,2)</f>
        <v>99.99</v>
      </c>
      <c r="O117" s="726">
        <f>ROUND((O116/O115)*100,2)</f>
        <v>99.99</v>
      </c>
    </row>
    <row r="118" spans="1:15" ht="14.25" customHeight="1">
      <c r="A118" s="497"/>
      <c r="B118" s="265"/>
      <c r="C118" s="652"/>
      <c r="D118" s="216" t="s">
        <v>37</v>
      </c>
      <c r="E118" s="236">
        <f>F118</f>
        <v>2500</v>
      </c>
      <c r="F118" s="237">
        <f>J118</f>
        <v>2500</v>
      </c>
      <c r="G118" s="481"/>
      <c r="H118" s="482"/>
      <c r="I118" s="481"/>
      <c r="J118" s="254">
        <v>2500</v>
      </c>
      <c r="K118" s="456"/>
      <c r="L118" s="471"/>
      <c r="M118" s="471"/>
      <c r="N118" s="446"/>
      <c r="O118" s="561"/>
    </row>
    <row r="119" spans="1:15" ht="16.5" customHeight="1">
      <c r="A119" s="497"/>
      <c r="B119" s="217" t="s">
        <v>196</v>
      </c>
      <c r="C119" s="652" t="s">
        <v>52</v>
      </c>
      <c r="D119" s="218" t="s">
        <v>38</v>
      </c>
      <c r="E119" s="24">
        <f>F119</f>
        <v>1384.95</v>
      </c>
      <c r="F119" s="21">
        <f>J119</f>
        <v>1384.95</v>
      </c>
      <c r="G119" s="24"/>
      <c r="H119" s="21" t="s">
        <v>0</v>
      </c>
      <c r="I119" s="24"/>
      <c r="J119" s="286">
        <v>1384.95</v>
      </c>
      <c r="K119" s="456"/>
      <c r="L119" s="471"/>
      <c r="M119" s="471"/>
      <c r="N119" s="446"/>
      <c r="O119" s="561"/>
    </row>
    <row r="120" spans="1:15" ht="18" customHeight="1" thickBot="1">
      <c r="A120" s="500"/>
      <c r="B120" s="268"/>
      <c r="C120" s="269"/>
      <c r="D120" s="270" t="s">
        <v>39</v>
      </c>
      <c r="E120" s="749">
        <f>ROUND((E119/E118)*100,2)</f>
        <v>55.4</v>
      </c>
      <c r="F120" s="749">
        <f>ROUND((F119/F118)*100,2)</f>
        <v>55.4</v>
      </c>
      <c r="G120" s="811"/>
      <c r="H120" s="749"/>
      <c r="I120" s="811"/>
      <c r="J120" s="749">
        <f>ROUND((J119/J118)*100,2)</f>
        <v>55.4</v>
      </c>
      <c r="K120" s="502"/>
      <c r="L120" s="503"/>
      <c r="M120" s="503"/>
      <c r="N120" s="501"/>
      <c r="O120" s="691"/>
    </row>
    <row r="121" spans="1:15" ht="18" customHeight="1" thickBot="1">
      <c r="A121" s="192">
        <v>1</v>
      </c>
      <c r="B121" s="193" t="s">
        <v>33</v>
      </c>
      <c r="C121" s="195">
        <v>3</v>
      </c>
      <c r="D121" s="195">
        <v>4</v>
      </c>
      <c r="E121" s="196">
        <v>5</v>
      </c>
      <c r="F121" s="197">
        <v>6</v>
      </c>
      <c r="G121" s="196">
        <v>7</v>
      </c>
      <c r="H121" s="197">
        <v>8</v>
      </c>
      <c r="I121" s="196">
        <v>9</v>
      </c>
      <c r="J121" s="197">
        <v>10</v>
      </c>
      <c r="K121" s="271">
        <v>11</v>
      </c>
      <c r="L121" s="197">
        <v>12</v>
      </c>
      <c r="M121" s="197">
        <v>13</v>
      </c>
      <c r="N121" s="197">
        <v>14</v>
      </c>
      <c r="O121" s="682">
        <v>15</v>
      </c>
    </row>
    <row r="122" spans="1:15" ht="15" customHeight="1">
      <c r="A122" s="312">
        <v>757</v>
      </c>
      <c r="B122" s="198"/>
      <c r="C122" s="921" t="s">
        <v>83</v>
      </c>
      <c r="D122" s="199" t="s">
        <v>37</v>
      </c>
      <c r="E122" s="235">
        <f>IF((F122+N122)&gt;0,(F122+N122)," ")</f>
        <v>580000</v>
      </c>
      <c r="F122" s="207">
        <f>M122</f>
        <v>580000</v>
      </c>
      <c r="G122" s="436"/>
      <c r="H122" s="435"/>
      <c r="I122" s="436"/>
      <c r="J122" s="435"/>
      <c r="K122" s="505"/>
      <c r="L122" s="316" t="s">
        <v>0</v>
      </c>
      <c r="M122" s="50">
        <f>M125</f>
        <v>580000</v>
      </c>
      <c r="N122" s="435"/>
      <c r="O122" s="692"/>
    </row>
    <row r="123" spans="1:15" ht="14.25" customHeight="1">
      <c r="A123" s="313"/>
      <c r="B123" s="188" t="s">
        <v>0</v>
      </c>
      <c r="C123" s="869"/>
      <c r="D123" s="118" t="s">
        <v>38</v>
      </c>
      <c r="E123" s="282">
        <f>F123</f>
        <v>560530.62</v>
      </c>
      <c r="F123" s="6">
        <f>M123</f>
        <v>560530.62</v>
      </c>
      <c r="G123" s="381"/>
      <c r="H123" s="380"/>
      <c r="I123" s="381"/>
      <c r="J123" s="380"/>
      <c r="K123" s="379"/>
      <c r="L123" s="380"/>
      <c r="M123" s="6">
        <f>M126</f>
        <v>560530.62</v>
      </c>
      <c r="N123" s="380"/>
      <c r="O123" s="669"/>
    </row>
    <row r="124" spans="1:15" ht="15" customHeight="1">
      <c r="A124" s="173"/>
      <c r="B124" s="120"/>
      <c r="C124" s="274" t="s">
        <v>0</v>
      </c>
      <c r="D124" s="180" t="s">
        <v>39</v>
      </c>
      <c r="E124" s="16">
        <f>ROUND((E123/E122)*100,2)</f>
        <v>96.64</v>
      </c>
      <c r="F124" s="16">
        <f>ROUND((F123/F122)*100,2)</f>
        <v>96.64</v>
      </c>
      <c r="G124" s="385"/>
      <c r="H124" s="385"/>
      <c r="I124" s="385"/>
      <c r="J124" s="385"/>
      <c r="K124" s="385"/>
      <c r="L124" s="385"/>
      <c r="M124" s="16">
        <f>ROUND((M123/M122)*100,2)</f>
        <v>96.64</v>
      </c>
      <c r="N124" s="385"/>
      <c r="O124" s="670"/>
    </row>
    <row r="125" spans="1:15" ht="16.5" customHeight="1">
      <c r="A125" s="275"/>
      <c r="B125" s="946" t="s">
        <v>85</v>
      </c>
      <c r="C125" s="928" t="s">
        <v>84</v>
      </c>
      <c r="D125" s="276" t="s">
        <v>37</v>
      </c>
      <c r="E125" s="214">
        <f>F125</f>
        <v>580000</v>
      </c>
      <c r="F125" s="140">
        <f>M125</f>
        <v>580000</v>
      </c>
      <c r="G125" s="455"/>
      <c r="H125" s="454"/>
      <c r="I125" s="455"/>
      <c r="J125" s="454"/>
      <c r="K125" s="455"/>
      <c r="L125" s="454"/>
      <c r="M125" s="723">
        <v>580000</v>
      </c>
      <c r="N125" s="506"/>
      <c r="O125" s="693"/>
    </row>
    <row r="126" spans="1:15" ht="16.5" customHeight="1">
      <c r="A126" s="275"/>
      <c r="B126" s="947"/>
      <c r="C126" s="944"/>
      <c r="D126" s="210" t="s">
        <v>38</v>
      </c>
      <c r="E126" s="725">
        <f>F126</f>
        <v>560530.62</v>
      </c>
      <c r="F126" s="724">
        <f>M126</f>
        <v>560530.62</v>
      </c>
      <c r="G126" s="455"/>
      <c r="H126" s="454"/>
      <c r="I126" s="455"/>
      <c r="J126" s="454"/>
      <c r="K126" s="455"/>
      <c r="L126" s="454"/>
      <c r="M126" s="724">
        <v>560530.62</v>
      </c>
      <c r="N126" s="454"/>
      <c r="O126" s="694"/>
    </row>
    <row r="127" spans="1:15" ht="15.75" customHeight="1">
      <c r="A127" s="275"/>
      <c r="B127" s="948"/>
      <c r="C127" s="945"/>
      <c r="D127" s="210" t="s">
        <v>39</v>
      </c>
      <c r="E127" s="720">
        <f>ROUND((E126/E125)*100,2)</f>
        <v>96.64</v>
      </c>
      <c r="F127" s="720">
        <f>ROUND((F126/F125)*100,2)</f>
        <v>96.64</v>
      </c>
      <c r="G127" s="455"/>
      <c r="H127" s="454"/>
      <c r="I127" s="455"/>
      <c r="J127" s="454"/>
      <c r="K127" s="455"/>
      <c r="L127" s="454"/>
      <c r="M127" s="720">
        <f>ROUND((M126/M125)*100,2)</f>
        <v>96.64</v>
      </c>
      <c r="N127" s="507"/>
      <c r="O127" s="695"/>
    </row>
    <row r="128" spans="1:15" ht="16.5" customHeight="1">
      <c r="A128" s="315">
        <v>758</v>
      </c>
      <c r="B128" s="112"/>
      <c r="C128" s="113" t="s">
        <v>86</v>
      </c>
      <c r="D128" s="114" t="s">
        <v>37</v>
      </c>
      <c r="E128" s="2">
        <f>IF((F128)&gt;0,(F128)," ")</f>
        <v>198778</v>
      </c>
      <c r="F128" s="4">
        <f>IF((G128+J128+K128+L128+M128)&gt;0,(G128+J128+K128+L128+M128)," ")</f>
        <v>198778</v>
      </c>
      <c r="G128" s="2">
        <f>IF((H128+I128)&gt;0,(H128+I128)," ")</f>
        <v>198778</v>
      </c>
      <c r="H128" s="4"/>
      <c r="I128" s="2">
        <f>I131+I134</f>
        <v>198778</v>
      </c>
      <c r="J128" s="592"/>
      <c r="K128" s="376"/>
      <c r="L128" s="375"/>
      <c r="M128" s="376"/>
      <c r="N128" s="372" t="s">
        <v>0</v>
      </c>
      <c r="O128" s="696" t="s">
        <v>0</v>
      </c>
    </row>
    <row r="129" spans="1:15" ht="17.25" customHeight="1">
      <c r="A129" s="115"/>
      <c r="B129" s="188" t="s">
        <v>87</v>
      </c>
      <c r="C129" s="277" t="s">
        <v>88</v>
      </c>
      <c r="D129" s="118" t="s">
        <v>38</v>
      </c>
      <c r="E129" s="282">
        <v>0</v>
      </c>
      <c r="F129" s="6">
        <v>0</v>
      </c>
      <c r="G129" s="282">
        <v>0</v>
      </c>
      <c r="H129" s="593"/>
      <c r="I129" s="282">
        <v>0</v>
      </c>
      <c r="J129" s="594"/>
      <c r="K129" s="381"/>
      <c r="L129" s="380"/>
      <c r="M129" s="381"/>
      <c r="N129" s="320" t="s">
        <v>0</v>
      </c>
      <c r="O129" s="662" t="s">
        <v>0</v>
      </c>
    </row>
    <row r="130" spans="1:15" ht="16.5" customHeight="1">
      <c r="A130" s="115"/>
      <c r="B130" s="116"/>
      <c r="C130" s="200"/>
      <c r="D130" s="180" t="s">
        <v>39</v>
      </c>
      <c r="E130" s="283">
        <v>0</v>
      </c>
      <c r="F130" s="16">
        <v>0</v>
      </c>
      <c r="G130" s="283">
        <v>0</v>
      </c>
      <c r="H130" s="595"/>
      <c r="I130" s="283">
        <v>0</v>
      </c>
      <c r="J130" s="596"/>
      <c r="K130" s="386"/>
      <c r="L130" s="385"/>
      <c r="M130" s="386"/>
      <c r="N130" s="382" t="s">
        <v>0</v>
      </c>
      <c r="O130" s="684" t="s">
        <v>0</v>
      </c>
    </row>
    <row r="131" spans="1:15" ht="16.5" customHeight="1">
      <c r="A131" s="508"/>
      <c r="B131" s="509"/>
      <c r="C131" s="866" t="s">
        <v>89</v>
      </c>
      <c r="D131" s="17" t="s">
        <v>37</v>
      </c>
      <c r="E131" s="597">
        <f>F131</f>
        <v>75778</v>
      </c>
      <c r="F131" s="598">
        <f>G131</f>
        <v>75778</v>
      </c>
      <c r="G131" s="597">
        <f>I131</f>
        <v>75778</v>
      </c>
      <c r="H131" s="599"/>
      <c r="I131" s="600">
        <v>75778</v>
      </c>
      <c r="J131" s="601"/>
      <c r="K131" s="511"/>
      <c r="L131" s="464"/>
      <c r="M131" s="465"/>
      <c r="N131" s="464"/>
      <c r="O131" s="685"/>
    </row>
    <row r="132" spans="1:15" ht="15.75" customHeight="1">
      <c r="A132" s="497"/>
      <c r="B132" s="498"/>
      <c r="C132" s="867"/>
      <c r="D132" s="18" t="s">
        <v>38</v>
      </c>
      <c r="E132" s="287">
        <v>0</v>
      </c>
      <c r="F132" s="288">
        <v>0</v>
      </c>
      <c r="G132" s="287">
        <v>0</v>
      </c>
      <c r="H132" s="289"/>
      <c r="I132" s="290">
        <v>0</v>
      </c>
      <c r="J132" s="602"/>
      <c r="K132" s="513"/>
      <c r="L132" s="471"/>
      <c r="M132" s="472"/>
      <c r="N132" s="471"/>
      <c r="O132" s="686"/>
    </row>
    <row r="133" spans="1:15" ht="15.75" customHeight="1">
      <c r="A133" s="497"/>
      <c r="B133" s="498"/>
      <c r="C133" s="590"/>
      <c r="D133" s="19" t="s">
        <v>39</v>
      </c>
      <c r="E133" s="291">
        <f>ROUND((E132/E131)*100,2)</f>
        <v>0</v>
      </c>
      <c r="F133" s="291">
        <f>ROUND((F132/F131)*100,2)</f>
        <v>0</v>
      </c>
      <c r="G133" s="291">
        <f>ROUND((G132/G131)*100,2)</f>
        <v>0</v>
      </c>
      <c r="H133" s="292"/>
      <c r="I133" s="291">
        <f>ROUND((I132/I131)*100,2)</f>
        <v>0</v>
      </c>
      <c r="J133" s="603"/>
      <c r="K133" s="515"/>
      <c r="L133" s="477"/>
      <c r="M133" s="478"/>
      <c r="N133" s="477"/>
      <c r="O133" s="687"/>
    </row>
    <row r="134" spans="1:15" ht="15.75" customHeight="1">
      <c r="A134" s="497"/>
      <c r="B134" s="498"/>
      <c r="C134" s="866" t="s">
        <v>90</v>
      </c>
      <c r="D134" s="17" t="s">
        <v>37</v>
      </c>
      <c r="E134" s="597">
        <f>F134</f>
        <v>123000</v>
      </c>
      <c r="F134" s="598">
        <f>G134</f>
        <v>123000</v>
      </c>
      <c r="G134" s="597">
        <f>I134</f>
        <v>123000</v>
      </c>
      <c r="H134" s="604"/>
      <c r="I134" s="600">
        <v>123000</v>
      </c>
      <c r="J134" s="602"/>
      <c r="K134" s="513"/>
      <c r="L134" s="471"/>
      <c r="M134" s="472"/>
      <c r="N134" s="471"/>
      <c r="O134" s="686"/>
    </row>
    <row r="135" spans="1:15" ht="16.5" customHeight="1">
      <c r="A135" s="497"/>
      <c r="B135" s="498"/>
      <c r="C135" s="867"/>
      <c r="D135" s="18" t="s">
        <v>38</v>
      </c>
      <c r="E135" s="287">
        <v>0</v>
      </c>
      <c r="F135" s="288">
        <v>0</v>
      </c>
      <c r="G135" s="287">
        <v>0</v>
      </c>
      <c r="H135" s="289"/>
      <c r="I135" s="290">
        <v>0</v>
      </c>
      <c r="J135" s="602"/>
      <c r="K135" s="513"/>
      <c r="L135" s="471"/>
      <c r="M135" s="472"/>
      <c r="N135" s="471"/>
      <c r="O135" s="686"/>
    </row>
    <row r="136" spans="1:15" ht="18" customHeight="1">
      <c r="A136" s="497"/>
      <c r="B136" s="498"/>
      <c r="C136" s="591"/>
      <c r="D136" s="18" t="s">
        <v>39</v>
      </c>
      <c r="E136" s="288">
        <f>ROUND((E135/E134)*100,2)</f>
        <v>0</v>
      </c>
      <c r="F136" s="288">
        <f>ROUND((F135/F134)*100,2)</f>
        <v>0</v>
      </c>
      <c r="G136" s="288">
        <f>ROUND((G135/G134)*100,2)</f>
        <v>0</v>
      </c>
      <c r="H136" s="289"/>
      <c r="I136" s="288">
        <f>ROUND((I135/I134)*100,2)</f>
        <v>0</v>
      </c>
      <c r="J136" s="602"/>
      <c r="K136" s="513"/>
      <c r="L136" s="471"/>
      <c r="M136" s="472"/>
      <c r="N136" s="471"/>
      <c r="O136" s="686"/>
    </row>
    <row r="137" spans="1:15" ht="18" customHeight="1">
      <c r="A137" s="922">
        <v>801</v>
      </c>
      <c r="B137" s="52"/>
      <c r="C137" s="862" t="s">
        <v>91</v>
      </c>
      <c r="D137" s="12" t="s">
        <v>37</v>
      </c>
      <c r="E137" s="4">
        <f>IF((F137+N137)&gt;0,(F137+N137)," ")</f>
        <v>24059640.98</v>
      </c>
      <c r="F137" s="2">
        <f>IF((G137+J137+K137+L137)&gt;0,(G137+J137+K137+L137)," ")</f>
        <v>23456640.98</v>
      </c>
      <c r="G137" s="4">
        <f>IF((H137+I137)&gt;0,(H137+I137)," ")</f>
        <v>22827552.98</v>
      </c>
      <c r="H137" s="2">
        <f>H140+H143+H146+H149+H152+H158+H161+H164+H170+H173</f>
        <v>19158623</v>
      </c>
      <c r="I137" s="4">
        <f>I140+I143+I146+I152+I158+I161+I167+I170+I173</f>
        <v>3668929.98</v>
      </c>
      <c r="J137" s="13">
        <f>J152+J173</f>
        <v>10151</v>
      </c>
      <c r="K137" s="48">
        <f>K140+K143+K146+K152+K158+K161</f>
        <v>228112</v>
      </c>
      <c r="L137" s="4">
        <f>L173</f>
        <v>390825</v>
      </c>
      <c r="M137" s="376"/>
      <c r="N137" s="4">
        <f>O137</f>
        <v>603000</v>
      </c>
      <c r="O137" s="697">
        <f>O152+O155</f>
        <v>603000</v>
      </c>
    </row>
    <row r="138" spans="1:15" ht="15" customHeight="1">
      <c r="A138" s="940"/>
      <c r="B138" s="53"/>
      <c r="C138" s="863"/>
      <c r="D138" s="14" t="s">
        <v>38</v>
      </c>
      <c r="E138" s="6">
        <f>E141+E144+E147+E150+E153+E159+E162+E165+E168+E171+E174+E156</f>
        <v>23834034.03</v>
      </c>
      <c r="F138" s="282">
        <f>F141+F144+F147+F150+F153+F159+F162+F165+F168+F171+F174</f>
        <v>23231698.940000005</v>
      </c>
      <c r="G138" s="757">
        <f>G141+G144+G147+G150+G153+G159+G162+G165+G168+G171+G174</f>
        <v>22610646.1</v>
      </c>
      <c r="H138" s="282">
        <f>H141+H144+H147+H150+H153+H159+H162+H165+H171+H174</f>
        <v>19103182.58</v>
      </c>
      <c r="I138" s="6">
        <f>I141+I144+I147+I153+I159+I162+I168+I171+I174</f>
        <v>3507463.5199999996</v>
      </c>
      <c r="J138" s="721">
        <f>J153+J174</f>
        <v>4500</v>
      </c>
      <c r="K138" s="722">
        <f>K141+K144+K147+K153+K159+K162</f>
        <v>225727.72000000003</v>
      </c>
      <c r="L138" s="6">
        <f>L174</f>
        <v>390825.12</v>
      </c>
      <c r="M138" s="381"/>
      <c r="N138" s="6">
        <f>O138</f>
        <v>602335.09</v>
      </c>
      <c r="O138" s="712">
        <f>O153+O156</f>
        <v>602335.09</v>
      </c>
    </row>
    <row r="139" spans="1:15" ht="13.5" customHeight="1">
      <c r="A139" s="941"/>
      <c r="B139" s="54"/>
      <c r="C139" s="605"/>
      <c r="D139" s="15" t="s">
        <v>39</v>
      </c>
      <c r="E139" s="16">
        <f>ROUND((E138/E137)*100,2)</f>
        <v>99.06</v>
      </c>
      <c r="F139" s="16">
        <f aca="true" t="shared" si="7" ref="F139:O139">ROUND((F138/F137)*100,2)</f>
        <v>99.04</v>
      </c>
      <c r="G139" s="16">
        <f t="shared" si="7"/>
        <v>99.05</v>
      </c>
      <c r="H139" s="16">
        <f t="shared" si="7"/>
        <v>99.71</v>
      </c>
      <c r="I139" s="16">
        <f t="shared" si="7"/>
        <v>95.6</v>
      </c>
      <c r="J139" s="16">
        <f t="shared" si="7"/>
        <v>44.33</v>
      </c>
      <c r="K139" s="16">
        <f t="shared" si="7"/>
        <v>98.95</v>
      </c>
      <c r="L139" s="16">
        <f t="shared" si="7"/>
        <v>100</v>
      </c>
      <c r="M139" s="386"/>
      <c r="N139" s="16">
        <f t="shared" si="7"/>
        <v>99.89</v>
      </c>
      <c r="O139" s="733">
        <f t="shared" si="7"/>
        <v>99.89</v>
      </c>
    </row>
    <row r="140" spans="1:15" ht="14.25" customHeight="1">
      <c r="A140" s="516"/>
      <c r="B140" s="75" t="s">
        <v>92</v>
      </c>
      <c r="C140" s="851" t="s">
        <v>93</v>
      </c>
      <c r="D140" s="17" t="s">
        <v>37</v>
      </c>
      <c r="E140" s="20">
        <f>IF((F140)&gt;0,(F140)," ")</f>
        <v>893306.98</v>
      </c>
      <c r="F140" s="20">
        <f>IF((G140+J140+K140+L140+M140)&gt;0,(G140+J140+K140+L140+M140)," ")</f>
        <v>893306.98</v>
      </c>
      <c r="G140" s="20">
        <f>IF((H140+I140)&gt;0,(H140+I140)," ")</f>
        <v>889325.98</v>
      </c>
      <c r="H140" s="43">
        <v>667412</v>
      </c>
      <c r="I140" s="43">
        <v>221913.98</v>
      </c>
      <c r="J140" s="606"/>
      <c r="K140" s="43">
        <v>3981</v>
      </c>
      <c r="L140" s="488"/>
      <c r="M140" s="483"/>
      <c r="N140" s="459" t="s">
        <v>0</v>
      </c>
      <c r="O140" s="698" t="s">
        <v>0</v>
      </c>
    </row>
    <row r="141" spans="1:15" ht="14.25" customHeight="1">
      <c r="A141" s="457"/>
      <c r="B141" s="73"/>
      <c r="C141" s="853"/>
      <c r="D141" s="18" t="s">
        <v>38</v>
      </c>
      <c r="E141" s="21">
        <f>F141</f>
        <v>885776.58</v>
      </c>
      <c r="F141" s="21">
        <f>G141+K141</f>
        <v>885776.58</v>
      </c>
      <c r="G141" s="21">
        <f>H141+I141</f>
        <v>882077.45</v>
      </c>
      <c r="H141" s="286">
        <v>663231.34</v>
      </c>
      <c r="I141" s="286">
        <v>218846.11</v>
      </c>
      <c r="J141" s="469"/>
      <c r="K141" s="286">
        <v>3699.13</v>
      </c>
      <c r="L141" s="446"/>
      <c r="M141" s="484"/>
      <c r="N141" s="446" t="s">
        <v>0</v>
      </c>
      <c r="O141" s="561" t="s">
        <v>0</v>
      </c>
    </row>
    <row r="142" spans="1:15" ht="15.75" customHeight="1">
      <c r="A142" s="457"/>
      <c r="B142" s="73"/>
      <c r="C142" s="70"/>
      <c r="D142" s="18" t="s">
        <v>39</v>
      </c>
      <c r="E142" s="720">
        <f>ROUND((E141/E140)*100,2)</f>
        <v>99.16</v>
      </c>
      <c r="F142" s="720">
        <f>ROUND((F141/F140)*100,2)</f>
        <v>99.16</v>
      </c>
      <c r="G142" s="720">
        <f>ROUND((G141/G140)*100,2)</f>
        <v>99.18</v>
      </c>
      <c r="H142" s="720">
        <f>ROUND((H141/H140)*100,2)</f>
        <v>99.37</v>
      </c>
      <c r="I142" s="720">
        <f>ROUND((I141/I140)*100,2)</f>
        <v>98.62</v>
      </c>
      <c r="J142" s="475"/>
      <c r="K142" s="720">
        <f>ROUND((K141/K140)*100,2)</f>
        <v>92.92</v>
      </c>
      <c r="L142" s="448"/>
      <c r="M142" s="486"/>
      <c r="N142" s="448" t="s">
        <v>0</v>
      </c>
      <c r="O142" s="494" t="s">
        <v>0</v>
      </c>
    </row>
    <row r="143" spans="1:15" ht="14.25" customHeight="1">
      <c r="A143" s="457"/>
      <c r="B143" s="75" t="s">
        <v>94</v>
      </c>
      <c r="C143" s="851" t="s">
        <v>95</v>
      </c>
      <c r="D143" s="17" t="s">
        <v>37</v>
      </c>
      <c r="E143" s="45">
        <f>IF((F143+N143)&gt;0,(F143+N143)," ")</f>
        <v>2607988</v>
      </c>
      <c r="F143" s="45">
        <f>IF((G143+J143+K143+L143+M143)&gt;0,(G143+J143+K143+L143+M143)," ")</f>
        <v>2607988</v>
      </c>
      <c r="G143" s="45">
        <f>IF((H143+I143)&gt;0,(H143+I143)," ")</f>
        <v>2539425</v>
      </c>
      <c r="H143" s="47">
        <v>2317503</v>
      </c>
      <c r="I143" s="607">
        <v>221922</v>
      </c>
      <c r="J143" s="286"/>
      <c r="K143" s="607">
        <v>68563</v>
      </c>
      <c r="L143" s="446"/>
      <c r="M143" s="472"/>
      <c r="N143" s="471"/>
      <c r="O143" s="686"/>
    </row>
    <row r="144" spans="1:15" ht="13.5" customHeight="1">
      <c r="A144" s="457"/>
      <c r="B144" s="73"/>
      <c r="C144" s="853"/>
      <c r="D144" s="18" t="s">
        <v>38</v>
      </c>
      <c r="E144" s="21">
        <f>F144</f>
        <v>2562820.9299999997</v>
      </c>
      <c r="F144" s="21">
        <f>G144+K144</f>
        <v>2562820.9299999997</v>
      </c>
      <c r="G144" s="21">
        <f>H144+I144</f>
        <v>2494636.07</v>
      </c>
      <c r="H144" s="286">
        <v>2278233.23</v>
      </c>
      <c r="I144" s="728">
        <v>216402.84</v>
      </c>
      <c r="J144" s="469"/>
      <c r="K144" s="728">
        <v>68184.86</v>
      </c>
      <c r="L144" s="446"/>
      <c r="M144" s="472"/>
      <c r="N144" s="471"/>
      <c r="O144" s="686"/>
    </row>
    <row r="145" spans="1:15" ht="15.75" customHeight="1">
      <c r="A145" s="457"/>
      <c r="B145" s="79"/>
      <c r="C145" s="72"/>
      <c r="D145" s="19" t="s">
        <v>39</v>
      </c>
      <c r="E145" s="720">
        <f>ROUND((E144/E143)*100,2)</f>
        <v>98.27</v>
      </c>
      <c r="F145" s="720">
        <f>ROUND((F144/F143)*100,2)</f>
        <v>98.27</v>
      </c>
      <c r="G145" s="720">
        <f>ROUND((G144/G143)*100,2)</f>
        <v>98.24</v>
      </c>
      <c r="H145" s="720">
        <f>ROUND((H144/H143)*100,2)</f>
        <v>98.31</v>
      </c>
      <c r="I145" s="720">
        <f>ROUND((I144/I143)*100,2)</f>
        <v>97.51</v>
      </c>
      <c r="J145" s="475"/>
      <c r="K145" s="720">
        <f>ROUND((K144/K143)*100,2)</f>
        <v>99.45</v>
      </c>
      <c r="L145" s="448"/>
      <c r="M145" s="478"/>
      <c r="N145" s="477"/>
      <c r="O145" s="687"/>
    </row>
    <row r="146" spans="1:15" ht="15" customHeight="1">
      <c r="A146" s="457"/>
      <c r="B146" s="73" t="s">
        <v>96</v>
      </c>
      <c r="C146" s="851" t="s">
        <v>97</v>
      </c>
      <c r="D146" s="22" t="s">
        <v>37</v>
      </c>
      <c r="E146" s="45">
        <f>IF((F146)&gt;0,(F146)," ")</f>
        <v>5620131</v>
      </c>
      <c r="F146" s="45">
        <f>IF((G146+J146+K146)&gt;0,(G146+J146+K146)," ")</f>
        <v>5620131</v>
      </c>
      <c r="G146" s="45">
        <f>IF((H146+I146)&gt;0,(H146+I146)," ")</f>
        <v>5603571</v>
      </c>
      <c r="H146" s="47">
        <v>4804028</v>
      </c>
      <c r="I146" s="46">
        <v>799543</v>
      </c>
      <c r="J146" s="47"/>
      <c r="K146" s="607">
        <v>16560</v>
      </c>
      <c r="L146" s="482" t="s">
        <v>0</v>
      </c>
      <c r="M146" s="472"/>
      <c r="N146" s="518" t="str">
        <f>O146</f>
        <v> </v>
      </c>
      <c r="O146" s="699" t="s">
        <v>0</v>
      </c>
    </row>
    <row r="147" spans="1:15" ht="15.75" customHeight="1">
      <c r="A147" s="457"/>
      <c r="B147" s="76"/>
      <c r="C147" s="852"/>
      <c r="D147" s="18" t="s">
        <v>38</v>
      </c>
      <c r="E147" s="21">
        <f>F147</f>
        <v>5590291.38</v>
      </c>
      <c r="F147" s="21">
        <f>G147+K147</f>
        <v>5590291.38</v>
      </c>
      <c r="G147" s="21">
        <f>H147+I147</f>
        <v>5574950.53</v>
      </c>
      <c r="H147" s="286">
        <v>4797150.16</v>
      </c>
      <c r="I147" s="727">
        <v>777800.37</v>
      </c>
      <c r="J147" s="469"/>
      <c r="K147" s="728">
        <v>15340.85</v>
      </c>
      <c r="L147" s="446" t="s">
        <v>0</v>
      </c>
      <c r="M147" s="472"/>
      <c r="N147" s="446" t="s">
        <v>0</v>
      </c>
      <c r="O147" s="561" t="s">
        <v>0</v>
      </c>
    </row>
    <row r="148" spans="1:15" ht="16.5" customHeight="1">
      <c r="A148" s="457"/>
      <c r="B148" s="76"/>
      <c r="C148" s="70"/>
      <c r="D148" s="18" t="s">
        <v>39</v>
      </c>
      <c r="E148" s="21">
        <f>ROUND((E147/E146)*100,2)</f>
        <v>99.47</v>
      </c>
      <c r="F148" s="21">
        <f>ROUND((F147/F146)*100,2)</f>
        <v>99.47</v>
      </c>
      <c r="G148" s="21">
        <f>ROUND((G147/G146)*100,2)</f>
        <v>99.49</v>
      </c>
      <c r="H148" s="21">
        <f>ROUND((H147/H146)*100,2)</f>
        <v>99.86</v>
      </c>
      <c r="I148" s="21">
        <f>ROUND((I147/I146)*100,2)</f>
        <v>97.28</v>
      </c>
      <c r="J148" s="469"/>
      <c r="K148" s="21">
        <f>ROUND((K147/K146)*100,2)</f>
        <v>92.64</v>
      </c>
      <c r="L148" s="446" t="s">
        <v>0</v>
      </c>
      <c r="M148" s="472"/>
      <c r="N148" s="446" t="s">
        <v>0</v>
      </c>
      <c r="O148" s="561" t="s">
        <v>0</v>
      </c>
    </row>
    <row r="149" spans="1:15" ht="15" customHeight="1">
      <c r="A149" s="497"/>
      <c r="B149" s="61" t="s">
        <v>98</v>
      </c>
      <c r="C149" s="851" t="s">
        <v>99</v>
      </c>
      <c r="D149" s="17" t="s">
        <v>37</v>
      </c>
      <c r="E149" s="20">
        <f>IF((F149+N149)&gt;0,(F149+N149)," ")</f>
        <v>3149</v>
      </c>
      <c r="F149" s="20">
        <f>IF((G149)&gt;0,(G149)," ")</f>
        <v>3149</v>
      </c>
      <c r="G149" s="20">
        <f>H149</f>
        <v>3149</v>
      </c>
      <c r="H149" s="43">
        <v>3149</v>
      </c>
      <c r="I149" s="461" t="s">
        <v>0</v>
      </c>
      <c r="J149" s="460"/>
      <c r="K149" s="519" t="s">
        <v>0</v>
      </c>
      <c r="L149" s="488"/>
      <c r="M149" s="465"/>
      <c r="N149" s="464"/>
      <c r="O149" s="685"/>
    </row>
    <row r="150" spans="1:15" ht="14.25" customHeight="1">
      <c r="A150" s="497"/>
      <c r="B150" s="59"/>
      <c r="C150" s="853"/>
      <c r="D150" s="18" t="s">
        <v>38</v>
      </c>
      <c r="E150" s="21">
        <f>F150</f>
        <v>3142.23</v>
      </c>
      <c r="F150" s="21">
        <f>G150</f>
        <v>3142.23</v>
      </c>
      <c r="G150" s="21">
        <f>H150</f>
        <v>3142.23</v>
      </c>
      <c r="H150" s="286">
        <v>3142.23</v>
      </c>
      <c r="I150" s="470" t="s">
        <v>0</v>
      </c>
      <c r="J150" s="469"/>
      <c r="K150" s="517" t="s">
        <v>0</v>
      </c>
      <c r="L150" s="446"/>
      <c r="M150" s="472"/>
      <c r="N150" s="471"/>
      <c r="O150" s="686"/>
    </row>
    <row r="151" spans="1:15" ht="17.25" customHeight="1">
      <c r="A151" s="497"/>
      <c r="B151" s="60"/>
      <c r="C151" s="72"/>
      <c r="D151" s="19" t="s">
        <v>39</v>
      </c>
      <c r="E151" s="720">
        <f>ROUND((E150/E149)*100,2)</f>
        <v>99.79</v>
      </c>
      <c r="F151" s="720">
        <f>ROUND((F150/F149)*100,2)</f>
        <v>99.79</v>
      </c>
      <c r="G151" s="720">
        <f>ROUND((G150/G149)*100,2)</f>
        <v>99.79</v>
      </c>
      <c r="H151" s="720">
        <f>ROUND((H150/H149)*100,2)</f>
        <v>99.79</v>
      </c>
      <c r="I151" s="448" t="s">
        <v>0</v>
      </c>
      <c r="J151" s="475"/>
      <c r="K151" s="448" t="s">
        <v>0</v>
      </c>
      <c r="L151" s="448"/>
      <c r="M151" s="478"/>
      <c r="N151" s="477"/>
      <c r="O151" s="687"/>
    </row>
    <row r="152" spans="1:15" ht="15.75" customHeight="1">
      <c r="A152" s="457"/>
      <c r="B152" s="73" t="s">
        <v>100</v>
      </c>
      <c r="C152" s="851" t="s">
        <v>101</v>
      </c>
      <c r="D152" s="22" t="s">
        <v>37</v>
      </c>
      <c r="E152" s="45">
        <f>IF((F152+N152)&gt;0,(F152+N152)," ")</f>
        <v>12592571</v>
      </c>
      <c r="F152" s="45">
        <f>IF((G152+J152+K152+L152+M152)&gt;0,(G152+J152+K152+L152+M152)," ")</f>
        <v>12029571</v>
      </c>
      <c r="G152" s="45">
        <f>IF((H152+I152)&gt;0,(H152+I152)," ")</f>
        <v>11886079</v>
      </c>
      <c r="H152" s="47">
        <v>9986038</v>
      </c>
      <c r="I152" s="46">
        <v>1900041</v>
      </c>
      <c r="J152" s="47">
        <v>5651</v>
      </c>
      <c r="K152" s="47">
        <v>137841</v>
      </c>
      <c r="L152" s="446"/>
      <c r="M152" s="472"/>
      <c r="N152" s="45">
        <f>O152</f>
        <v>563000</v>
      </c>
      <c r="O152" s="700">
        <v>563000</v>
      </c>
    </row>
    <row r="153" spans="1:15" ht="15" customHeight="1">
      <c r="A153" s="457"/>
      <c r="B153" s="73"/>
      <c r="C153" s="852"/>
      <c r="D153" s="18" t="s">
        <v>38</v>
      </c>
      <c r="E153" s="21">
        <f>F153+N153</f>
        <v>12474670.840000002</v>
      </c>
      <c r="F153" s="21">
        <f>G153+J153+K153</f>
        <v>11912335.750000002</v>
      </c>
      <c r="G153" s="21">
        <f>H153+I153</f>
        <v>11774982.870000001</v>
      </c>
      <c r="H153" s="286">
        <v>9985866.9</v>
      </c>
      <c r="I153" s="727">
        <v>1789115.97</v>
      </c>
      <c r="J153" s="286">
        <v>0</v>
      </c>
      <c r="K153" s="286">
        <v>137352.88</v>
      </c>
      <c r="L153" s="446"/>
      <c r="M153" s="472"/>
      <c r="N153" s="21">
        <f>O153</f>
        <v>562335.09</v>
      </c>
      <c r="O153" s="716">
        <v>562335.09</v>
      </c>
    </row>
    <row r="154" spans="1:15" ht="14.25" customHeight="1">
      <c r="A154" s="457"/>
      <c r="B154" s="73"/>
      <c r="C154" s="70"/>
      <c r="D154" s="18" t="s">
        <v>39</v>
      </c>
      <c r="E154" s="21">
        <f>ROUND((E153/E152)*100,2)</f>
        <v>99.06</v>
      </c>
      <c r="F154" s="720">
        <f aca="true" t="shared" si="8" ref="F154:K154">ROUND((F153/F152)*100,2)</f>
        <v>99.03</v>
      </c>
      <c r="G154" s="720">
        <f t="shared" si="8"/>
        <v>99.07</v>
      </c>
      <c r="H154" s="720">
        <v>99.99</v>
      </c>
      <c r="I154" s="720">
        <f t="shared" si="8"/>
        <v>94.16</v>
      </c>
      <c r="J154" s="720">
        <f t="shared" si="8"/>
        <v>0</v>
      </c>
      <c r="K154" s="720">
        <f t="shared" si="8"/>
        <v>99.65</v>
      </c>
      <c r="L154" s="448"/>
      <c r="M154" s="478"/>
      <c r="N154" s="720">
        <f>ROUND((N153/N152)*100,2)</f>
        <v>99.88</v>
      </c>
      <c r="O154" s="726">
        <f>ROUND((O153/O152)*100,2)</f>
        <v>99.88</v>
      </c>
    </row>
    <row r="155" spans="1:15" ht="15.75" customHeight="1">
      <c r="A155" s="457"/>
      <c r="B155" s="67" t="s">
        <v>197</v>
      </c>
      <c r="C155" s="68" t="s">
        <v>198</v>
      </c>
      <c r="D155" s="608" t="s">
        <v>37</v>
      </c>
      <c r="E155" s="20">
        <f>N155</f>
        <v>40000</v>
      </c>
      <c r="F155" s="488"/>
      <c r="G155" s="488"/>
      <c r="H155" s="488"/>
      <c r="I155" s="492"/>
      <c r="J155" s="488"/>
      <c r="K155" s="520"/>
      <c r="L155" s="488"/>
      <c r="M155" s="465"/>
      <c r="N155" s="20">
        <f>O155</f>
        <v>40000</v>
      </c>
      <c r="O155" s="701">
        <v>40000</v>
      </c>
    </row>
    <row r="156" spans="1:15" ht="13.5" customHeight="1">
      <c r="A156" s="457"/>
      <c r="B156" s="69"/>
      <c r="C156" s="70"/>
      <c r="D156" s="18" t="s">
        <v>38</v>
      </c>
      <c r="E156" s="21">
        <f>N156</f>
        <v>40000</v>
      </c>
      <c r="F156" s="446" t="s">
        <v>0</v>
      </c>
      <c r="G156" s="446"/>
      <c r="H156" s="446"/>
      <c r="I156" s="467"/>
      <c r="J156" s="446"/>
      <c r="K156" s="468"/>
      <c r="L156" s="446"/>
      <c r="M156" s="472"/>
      <c r="N156" s="21">
        <f>O156</f>
        <v>40000</v>
      </c>
      <c r="O156" s="716">
        <v>40000</v>
      </c>
    </row>
    <row r="157" spans="1:15" ht="15" customHeight="1">
      <c r="A157" s="457"/>
      <c r="B157" s="71"/>
      <c r="C157" s="72"/>
      <c r="D157" s="19" t="s">
        <v>39</v>
      </c>
      <c r="E157" s="21">
        <f>ROUND((E156/E155)*100,2)</f>
        <v>100</v>
      </c>
      <c r="F157" s="448"/>
      <c r="G157" s="448"/>
      <c r="H157" s="448"/>
      <c r="I157" s="474"/>
      <c r="J157" s="448"/>
      <c r="K157" s="521"/>
      <c r="L157" s="448"/>
      <c r="M157" s="478" t="s">
        <v>0</v>
      </c>
      <c r="N157" s="720">
        <f>ROUND((N156/N155)*100,2)</f>
        <v>100</v>
      </c>
      <c r="O157" s="726">
        <f>ROUND((O156/O155)*100,2)</f>
        <v>100</v>
      </c>
    </row>
    <row r="158" spans="1:15" ht="15" customHeight="1">
      <c r="A158" s="491"/>
      <c r="B158" s="67" t="s">
        <v>102</v>
      </c>
      <c r="C158" s="851" t="s">
        <v>103</v>
      </c>
      <c r="D158" s="17" t="s">
        <v>37</v>
      </c>
      <c r="E158" s="20">
        <f>IF((F158+N158)&gt;0,(F158+N158)," ")</f>
        <v>454973</v>
      </c>
      <c r="F158" s="45">
        <f>IF((G158+J158+K158+L158+M158)&gt;0,(G158+J158+K158+L158+M158)," ")</f>
        <v>454973</v>
      </c>
      <c r="G158" s="45">
        <f>IF((H158+I158)&gt;0,(H158+I158)," ")</f>
        <v>454358</v>
      </c>
      <c r="H158" s="47">
        <v>435207</v>
      </c>
      <c r="I158" s="46">
        <v>19151</v>
      </c>
      <c r="J158" s="490"/>
      <c r="K158" s="607">
        <v>615</v>
      </c>
      <c r="L158" s="446"/>
      <c r="M158" s="472"/>
      <c r="N158" s="471"/>
      <c r="O158" s="686"/>
    </row>
    <row r="159" spans="1:15" ht="13.5" customHeight="1">
      <c r="A159" s="491"/>
      <c r="B159" s="69"/>
      <c r="C159" s="853"/>
      <c r="D159" s="18" t="s">
        <v>38</v>
      </c>
      <c r="E159" s="21">
        <f>F159</f>
        <v>454957.8</v>
      </c>
      <c r="F159" s="21">
        <f>G159+K159</f>
        <v>454957.8</v>
      </c>
      <c r="G159" s="21">
        <f>H159+I159</f>
        <v>454357.8</v>
      </c>
      <c r="H159" s="286">
        <v>435206.8</v>
      </c>
      <c r="I159" s="727">
        <v>19151</v>
      </c>
      <c r="J159" s="469"/>
      <c r="K159" s="728">
        <v>600</v>
      </c>
      <c r="L159" s="446"/>
      <c r="M159" s="472"/>
      <c r="N159" s="471"/>
      <c r="O159" s="686"/>
    </row>
    <row r="160" spans="1:15" ht="14.25" customHeight="1">
      <c r="A160" s="491"/>
      <c r="B160" s="71"/>
      <c r="C160" s="72"/>
      <c r="D160" s="19" t="s">
        <v>39</v>
      </c>
      <c r="E160" s="720">
        <v>99.99</v>
      </c>
      <c r="F160" s="720">
        <v>99.99</v>
      </c>
      <c r="G160" s="720">
        <v>99.99</v>
      </c>
      <c r="H160" s="720">
        <v>99.99</v>
      </c>
      <c r="I160" s="720">
        <f>ROUND((I159/I158)*100,2)</f>
        <v>100</v>
      </c>
      <c r="J160" s="475"/>
      <c r="K160" s="720">
        <f>ROUND((K159/K158)*100,2)</f>
        <v>97.56</v>
      </c>
      <c r="L160" s="446"/>
      <c r="M160" s="472"/>
      <c r="N160" s="471"/>
      <c r="O160" s="686"/>
    </row>
    <row r="161" spans="1:15" ht="15.75" customHeight="1">
      <c r="A161" s="491"/>
      <c r="B161" s="73" t="s">
        <v>104</v>
      </c>
      <c r="C161" s="851" t="s">
        <v>182</v>
      </c>
      <c r="D161" s="22" t="s">
        <v>37</v>
      </c>
      <c r="E161" s="45">
        <f>IF((F161+N161)&gt;0,(F161+N161)," ")</f>
        <v>448278</v>
      </c>
      <c r="F161" s="45">
        <f>IF((G161+J161+K161+L161+M161)&gt;0,(G161+J161+K161+L161+M161)," ")</f>
        <v>448278</v>
      </c>
      <c r="G161" s="45">
        <f>IF((H161+I161)&gt;0,(H161+I161)," ")</f>
        <v>447726</v>
      </c>
      <c r="H161" s="47">
        <v>422214</v>
      </c>
      <c r="I161" s="46">
        <v>25512</v>
      </c>
      <c r="J161" s="47"/>
      <c r="K161" s="43">
        <v>552</v>
      </c>
      <c r="L161" s="488"/>
      <c r="M161" s="465"/>
      <c r="N161" s="464"/>
      <c r="O161" s="685"/>
    </row>
    <row r="162" spans="1:15" ht="15" customHeight="1">
      <c r="A162" s="491"/>
      <c r="B162" s="73"/>
      <c r="C162" s="853"/>
      <c r="D162" s="18" t="s">
        <v>38</v>
      </c>
      <c r="E162" s="21">
        <f>F162</f>
        <v>448156.54000000004</v>
      </c>
      <c r="F162" s="21">
        <f>G162+K162</f>
        <v>448156.54000000004</v>
      </c>
      <c r="G162" s="21">
        <f>H162+I162</f>
        <v>447606.54000000004</v>
      </c>
      <c r="H162" s="286">
        <v>422213.03</v>
      </c>
      <c r="I162" s="727">
        <v>25393.51</v>
      </c>
      <c r="J162" s="469"/>
      <c r="K162" s="286">
        <v>550</v>
      </c>
      <c r="L162" s="446"/>
      <c r="M162" s="472"/>
      <c r="N162" s="471"/>
      <c r="O162" s="686"/>
    </row>
    <row r="163" spans="1:15" ht="18.75" customHeight="1">
      <c r="A163" s="491"/>
      <c r="B163" s="73"/>
      <c r="C163" s="865"/>
      <c r="D163" s="18" t="s">
        <v>39</v>
      </c>
      <c r="E163" s="21">
        <f>ROUND((E162/E161)*100,2)</f>
        <v>99.97</v>
      </c>
      <c r="F163" s="720">
        <f>ROUND((F162/F161)*100,2)</f>
        <v>99.97</v>
      </c>
      <c r="G163" s="720">
        <f>ROUND((G162/G161)*100,2)</f>
        <v>99.97</v>
      </c>
      <c r="H163" s="720">
        <v>99.99</v>
      </c>
      <c r="I163" s="720">
        <f>ROUND((I162/I161)*100,2)</f>
        <v>99.54</v>
      </c>
      <c r="J163" s="469"/>
      <c r="K163" s="720">
        <f>ROUND((K162/K161)*100,2)</f>
        <v>99.64</v>
      </c>
      <c r="L163" s="448"/>
      <c r="M163" s="478"/>
      <c r="N163" s="477"/>
      <c r="O163" s="687"/>
    </row>
    <row r="164" spans="1:15" ht="15" customHeight="1">
      <c r="A164" s="491"/>
      <c r="B164" s="67" t="s">
        <v>105</v>
      </c>
      <c r="C164" s="851" t="s">
        <v>106</v>
      </c>
      <c r="D164" s="17" t="s">
        <v>37</v>
      </c>
      <c r="E164" s="20">
        <f>IF((F164+N164)&gt;0,(F164+N164)," ")</f>
        <v>414585</v>
      </c>
      <c r="F164" s="45">
        <f>IF((G164+J164+K164+L164+M164)&gt;0,(G164+J164+K164+L164+M164)," ")</f>
        <v>414585</v>
      </c>
      <c r="G164" s="45">
        <f>IF((H164+I164)&gt;0,(H164+I164)," ")</f>
        <v>414585</v>
      </c>
      <c r="H164" s="47">
        <v>414585</v>
      </c>
      <c r="I164" s="470"/>
      <c r="J164" s="510"/>
      <c r="K164" s="522"/>
      <c r="L164" s="471"/>
      <c r="M164" s="472"/>
      <c r="N164" s="471"/>
      <c r="O164" s="686"/>
    </row>
    <row r="165" spans="1:15" ht="15" customHeight="1">
      <c r="A165" s="491"/>
      <c r="B165" s="69"/>
      <c r="C165" s="853"/>
      <c r="D165" s="18" t="s">
        <v>38</v>
      </c>
      <c r="E165" s="21">
        <f>F165</f>
        <v>409851.9</v>
      </c>
      <c r="F165" s="21">
        <f>G165</f>
        <v>409851.9</v>
      </c>
      <c r="G165" s="21">
        <f>H165</f>
        <v>409851.9</v>
      </c>
      <c r="H165" s="286">
        <v>409851.9</v>
      </c>
      <c r="I165" s="470"/>
      <c r="J165" s="512"/>
      <c r="K165" s="522"/>
      <c r="L165" s="471"/>
      <c r="M165" s="472"/>
      <c r="N165" s="471"/>
      <c r="O165" s="686"/>
    </row>
    <row r="166" spans="1:15" ht="15.75" customHeight="1">
      <c r="A166" s="491"/>
      <c r="B166" s="71"/>
      <c r="C166" s="72"/>
      <c r="D166" s="19" t="s">
        <v>39</v>
      </c>
      <c r="E166" s="720">
        <f>ROUND((E165/E164)*100,2)</f>
        <v>98.86</v>
      </c>
      <c r="F166" s="720">
        <f>ROUND((F165/F164)*100,2)</f>
        <v>98.86</v>
      </c>
      <c r="G166" s="720">
        <f>ROUND((G165/G164)*100,2)</f>
        <v>98.86</v>
      </c>
      <c r="H166" s="720">
        <f>ROUND((H165/H164)*100,2)</f>
        <v>98.86</v>
      </c>
      <c r="I166" s="476"/>
      <c r="J166" s="514"/>
      <c r="K166" s="522"/>
      <c r="L166" s="471"/>
      <c r="M166" s="472"/>
      <c r="N166" s="471"/>
      <c r="O166" s="686"/>
    </row>
    <row r="167" spans="1:15" ht="15.75" customHeight="1">
      <c r="A167" s="491"/>
      <c r="B167" s="73" t="s">
        <v>107</v>
      </c>
      <c r="C167" s="851" t="s">
        <v>108</v>
      </c>
      <c r="D167" s="22" t="s">
        <v>37</v>
      </c>
      <c r="E167" s="45">
        <f>IF((F167+N167)&gt;0,(F167+N167)," ")</f>
        <v>107925</v>
      </c>
      <c r="F167" s="45">
        <f>IF((G167+J167+K167+L167+M167)&gt;0,(G167+J167+K167+L167+M167)," ")</f>
        <v>107925</v>
      </c>
      <c r="G167" s="45">
        <f>IF((I167)&gt;0,(I167)," ")</f>
        <v>107925</v>
      </c>
      <c r="H167" s="490" t="s">
        <v>0</v>
      </c>
      <c r="I167" s="46">
        <v>107925</v>
      </c>
      <c r="J167" s="512"/>
      <c r="K167" s="510"/>
      <c r="L167" s="464"/>
      <c r="M167" s="465"/>
      <c r="N167" s="464"/>
      <c r="O167" s="685"/>
    </row>
    <row r="168" spans="1:15" ht="14.25" customHeight="1">
      <c r="A168" s="491"/>
      <c r="B168" s="73"/>
      <c r="C168" s="852"/>
      <c r="D168" s="18" t="s">
        <v>38</v>
      </c>
      <c r="E168" s="21">
        <f>F168</f>
        <v>88028.69</v>
      </c>
      <c r="F168" s="21">
        <f>G168</f>
        <v>88028.69</v>
      </c>
      <c r="G168" s="21">
        <f>I168</f>
        <v>88028.69</v>
      </c>
      <c r="H168" s="286" t="s">
        <v>0</v>
      </c>
      <c r="I168" s="727">
        <v>88028.69</v>
      </c>
      <c r="J168" s="512"/>
      <c r="K168" s="512"/>
      <c r="L168" s="471"/>
      <c r="M168" s="472"/>
      <c r="N168" s="471"/>
      <c r="O168" s="686"/>
    </row>
    <row r="169" spans="1:15" ht="15.75" customHeight="1">
      <c r="A169" s="491"/>
      <c r="B169" s="73"/>
      <c r="C169" s="70"/>
      <c r="D169" s="18" t="s">
        <v>39</v>
      </c>
      <c r="E169" s="21">
        <f>ROUND((E168/E167)*100,2)</f>
        <v>81.56</v>
      </c>
      <c r="F169" s="21">
        <f>ROUND((F168/F167)*100,2)</f>
        <v>81.56</v>
      </c>
      <c r="G169" s="21">
        <f>ROUND((G168/G167)*100,2)</f>
        <v>81.56</v>
      </c>
      <c r="H169" s="21" t="s">
        <v>0</v>
      </c>
      <c r="I169" s="21">
        <f>ROUND((I168/I167)*100,2)</f>
        <v>81.56</v>
      </c>
      <c r="J169" s="512"/>
      <c r="K169" s="514"/>
      <c r="L169" s="477"/>
      <c r="M169" s="478"/>
      <c r="N169" s="477"/>
      <c r="O169" s="687"/>
    </row>
    <row r="170" spans="1:15" ht="14.25" customHeight="1">
      <c r="A170" s="491"/>
      <c r="B170" s="67" t="s">
        <v>109</v>
      </c>
      <c r="C170" s="851" t="s">
        <v>173</v>
      </c>
      <c r="D170" s="17" t="s">
        <v>37</v>
      </c>
      <c r="E170" s="20">
        <f>IF((F170+N170)&gt;0,(F170+N170)," ")</f>
        <v>269558</v>
      </c>
      <c r="F170" s="20">
        <f>IF((G170+J170+K170+L170+M170)&gt;0,(G170+J170+K170+L170+M170)," ")</f>
        <v>269558</v>
      </c>
      <c r="G170" s="20">
        <f>IF((H170+I170)&gt;0,(H170+I170)," ")</f>
        <v>269558</v>
      </c>
      <c r="H170" s="43">
        <v>103987</v>
      </c>
      <c r="I170" s="44">
        <v>165571</v>
      </c>
      <c r="J170" s="510"/>
      <c r="K170" s="522"/>
      <c r="L170" s="471"/>
      <c r="M170" s="472"/>
      <c r="N170" s="471"/>
      <c r="O170" s="686"/>
    </row>
    <row r="171" spans="1:15" ht="15" customHeight="1">
      <c r="A171" s="491"/>
      <c r="B171" s="69"/>
      <c r="C171" s="853"/>
      <c r="D171" s="18" t="s">
        <v>38</v>
      </c>
      <c r="E171" s="21">
        <f>F171</f>
        <v>269361.02</v>
      </c>
      <c r="F171" s="21">
        <f>G171</f>
        <v>269361.02</v>
      </c>
      <c r="G171" s="21">
        <f>H171+I171</f>
        <v>269361.02</v>
      </c>
      <c r="H171" s="286">
        <v>103986.99</v>
      </c>
      <c r="I171" s="727">
        <v>165374.03</v>
      </c>
      <c r="J171" s="512"/>
      <c r="K171" s="522"/>
      <c r="L171" s="471"/>
      <c r="M171" s="472"/>
      <c r="N171" s="471"/>
      <c r="O171" s="686"/>
    </row>
    <row r="172" spans="1:15" ht="17.25" customHeight="1">
      <c r="A172" s="491"/>
      <c r="B172" s="71"/>
      <c r="C172" s="72"/>
      <c r="D172" s="19" t="s">
        <v>39</v>
      </c>
      <c r="E172" s="720">
        <f>ROUND((E171/E170)*100,2)</f>
        <v>99.93</v>
      </c>
      <c r="F172" s="720">
        <f>ROUND((F171/F170)*100,2)</f>
        <v>99.93</v>
      </c>
      <c r="G172" s="720">
        <f>ROUND((G171/G170)*100,2)</f>
        <v>99.93</v>
      </c>
      <c r="H172" s="720">
        <f>ROUND((H171/H170)*100,2)</f>
        <v>100</v>
      </c>
      <c r="I172" s="720">
        <f>ROUND((I171/I170)*100,2)</f>
        <v>99.88</v>
      </c>
      <c r="J172" s="514"/>
      <c r="K172" s="522"/>
      <c r="L172" s="471"/>
      <c r="M172" s="472"/>
      <c r="N172" s="471"/>
      <c r="O172" s="686"/>
    </row>
    <row r="173" spans="1:15" ht="15.75" customHeight="1">
      <c r="A173" s="491"/>
      <c r="B173" s="73" t="s">
        <v>110</v>
      </c>
      <c r="C173" s="851" t="s">
        <v>52</v>
      </c>
      <c r="D173" s="22" t="s">
        <v>37</v>
      </c>
      <c r="E173" s="45">
        <f>IF((F173+N173)&gt;0,(F173+N173)," ")</f>
        <v>607176</v>
      </c>
      <c r="F173" s="45">
        <f>IF((G173+J173+K173+L173+M173)&gt;0,(G173+J173+K173+L173+M173)," ")</f>
        <v>607176</v>
      </c>
      <c r="G173" s="45">
        <f>IF((H173+I173)&gt;0,(H173+I173)," ")</f>
        <v>211851</v>
      </c>
      <c r="H173" s="47">
        <v>4500</v>
      </c>
      <c r="I173" s="46">
        <v>207351</v>
      </c>
      <c r="J173" s="47">
        <v>4500</v>
      </c>
      <c r="K173" s="510"/>
      <c r="L173" s="20">
        <v>390825</v>
      </c>
      <c r="M173" s="465"/>
      <c r="N173" s="464"/>
      <c r="O173" s="685"/>
    </row>
    <row r="174" spans="1:15" ht="14.25" customHeight="1">
      <c r="A174" s="491"/>
      <c r="B174" s="76"/>
      <c r="C174" s="852"/>
      <c r="D174" s="18" t="s">
        <v>38</v>
      </c>
      <c r="E174" s="21">
        <f>F174</f>
        <v>606976.12</v>
      </c>
      <c r="F174" s="21">
        <f>G174+J174+L174</f>
        <v>606976.12</v>
      </c>
      <c r="G174" s="21">
        <f>H174+I174</f>
        <v>211651</v>
      </c>
      <c r="H174" s="286">
        <v>4300</v>
      </c>
      <c r="I174" s="727">
        <v>207351</v>
      </c>
      <c r="J174" s="286">
        <v>4500</v>
      </c>
      <c r="K174" s="512"/>
      <c r="L174" s="21">
        <v>390825.12</v>
      </c>
      <c r="M174" s="472"/>
      <c r="N174" s="471"/>
      <c r="O174" s="686"/>
    </row>
    <row r="175" spans="1:15" ht="15" customHeight="1" thickBot="1">
      <c r="A175" s="523"/>
      <c r="B175" s="609"/>
      <c r="C175" s="95"/>
      <c r="D175" s="610" t="s">
        <v>39</v>
      </c>
      <c r="E175" s="749">
        <f aca="true" t="shared" si="9" ref="E175:L175">ROUND((E174/E173)*100,2)</f>
        <v>99.97</v>
      </c>
      <c r="F175" s="749">
        <f t="shared" si="9"/>
        <v>99.97</v>
      </c>
      <c r="G175" s="749">
        <f t="shared" si="9"/>
        <v>99.91</v>
      </c>
      <c r="H175" s="749">
        <f t="shared" si="9"/>
        <v>95.56</v>
      </c>
      <c r="I175" s="749">
        <f t="shared" si="9"/>
        <v>100</v>
      </c>
      <c r="J175" s="749">
        <f t="shared" si="9"/>
        <v>100</v>
      </c>
      <c r="K175" s="524"/>
      <c r="L175" s="749">
        <f t="shared" si="9"/>
        <v>100</v>
      </c>
      <c r="M175" s="504"/>
      <c r="N175" s="503"/>
      <c r="O175" s="702"/>
    </row>
    <row r="176" spans="1:15" ht="15" customHeight="1" thickBot="1">
      <c r="A176" s="90">
        <v>1</v>
      </c>
      <c r="B176" s="91" t="s">
        <v>33</v>
      </c>
      <c r="C176" s="87">
        <v>3</v>
      </c>
      <c r="D176" s="87">
        <v>4</v>
      </c>
      <c r="E176" s="89">
        <v>5</v>
      </c>
      <c r="F176" s="89">
        <v>6</v>
      </c>
      <c r="G176" s="89">
        <v>7</v>
      </c>
      <c r="H176" s="89">
        <v>8</v>
      </c>
      <c r="I176" s="89">
        <v>9</v>
      </c>
      <c r="J176" s="89">
        <v>10</v>
      </c>
      <c r="K176" s="89">
        <v>11</v>
      </c>
      <c r="L176" s="89">
        <v>12</v>
      </c>
      <c r="M176" s="88">
        <v>13</v>
      </c>
      <c r="N176" s="89">
        <v>14</v>
      </c>
      <c r="O176" s="703">
        <v>15</v>
      </c>
    </row>
    <row r="177" spans="1:15" ht="15" customHeight="1">
      <c r="A177" s="943">
        <v>851</v>
      </c>
      <c r="B177" s="93"/>
      <c r="C177" s="861" t="s">
        <v>111</v>
      </c>
      <c r="D177" s="94" t="s">
        <v>37</v>
      </c>
      <c r="E177" s="50">
        <f>IF((F177+N177)&gt;0,(F177+N177)," ")</f>
        <v>4181385</v>
      </c>
      <c r="F177" s="50">
        <f>IF((G177+J177+K177+L177+M177)&gt;0,(G177+J177+K177+L177+M177)," ")</f>
        <v>3420385</v>
      </c>
      <c r="G177" s="96">
        <f>IF((H177+I177)&gt;0,(H177+I177)," ")</f>
        <v>3413885</v>
      </c>
      <c r="H177" s="50">
        <f>H192+H186</f>
        <v>10157</v>
      </c>
      <c r="I177" s="50">
        <f>I183+I192+I189+I186</f>
        <v>3403728</v>
      </c>
      <c r="J177" s="50">
        <f>J192</f>
        <v>6500</v>
      </c>
      <c r="K177" s="611"/>
      <c r="L177" s="435"/>
      <c r="M177" s="525"/>
      <c r="N177" s="50">
        <f>O177</f>
        <v>761000</v>
      </c>
      <c r="O177" s="704">
        <f>O180</f>
        <v>761000</v>
      </c>
    </row>
    <row r="178" spans="1:15" ht="14.25" customHeight="1">
      <c r="A178" s="940"/>
      <c r="B178" s="53"/>
      <c r="C178" s="858"/>
      <c r="D178" s="5" t="s">
        <v>38</v>
      </c>
      <c r="E178" s="6">
        <f>E181+E184+E190+E193+E187</f>
        <v>3611006.98</v>
      </c>
      <c r="F178" s="6">
        <f>F184+F190+F193+F187</f>
        <v>2850006.98</v>
      </c>
      <c r="G178" s="757">
        <f>G184+G190+G193+G187</f>
        <v>2843506.98</v>
      </c>
      <c r="H178" s="6">
        <f>H193+H187</f>
        <v>10147.2</v>
      </c>
      <c r="I178" s="6">
        <f>I184+I193+I190+I187</f>
        <v>2833359.78</v>
      </c>
      <c r="J178" s="6">
        <f>J193</f>
        <v>6500</v>
      </c>
      <c r="K178" s="380"/>
      <c r="L178" s="380"/>
      <c r="M178" s="430"/>
      <c r="N178" s="6">
        <f>O178</f>
        <v>761000</v>
      </c>
      <c r="O178" s="712">
        <f>O181</f>
        <v>761000</v>
      </c>
    </row>
    <row r="179" spans="1:15" ht="15" customHeight="1">
      <c r="A179" s="941"/>
      <c r="B179" s="54"/>
      <c r="C179" s="83"/>
      <c r="D179" s="7" t="s">
        <v>39</v>
      </c>
      <c r="E179" s="16">
        <f aca="true" t="shared" si="10" ref="E179:J179">ROUND((E178/E177)*100,2)</f>
        <v>86.36</v>
      </c>
      <c r="F179" s="16">
        <f t="shared" si="10"/>
        <v>83.32</v>
      </c>
      <c r="G179" s="16">
        <f t="shared" si="10"/>
        <v>83.29</v>
      </c>
      <c r="H179" s="16">
        <f t="shared" si="10"/>
        <v>99.9</v>
      </c>
      <c r="I179" s="16">
        <f t="shared" si="10"/>
        <v>83.24</v>
      </c>
      <c r="J179" s="16">
        <f t="shared" si="10"/>
        <v>100</v>
      </c>
      <c r="K179" s="380"/>
      <c r="L179" s="380"/>
      <c r="M179" s="430"/>
      <c r="N179" s="16">
        <f>ROUND((N178/N177)*100,2)</f>
        <v>100</v>
      </c>
      <c r="O179" s="733">
        <f>ROUND((O178/O177)*100,2)</f>
        <v>100</v>
      </c>
    </row>
    <row r="180" spans="1:15" ht="17.25" customHeight="1">
      <c r="A180" s="496"/>
      <c r="B180" s="55" t="s">
        <v>112</v>
      </c>
      <c r="C180" s="849" t="s">
        <v>113</v>
      </c>
      <c r="D180" s="11" t="s">
        <v>37</v>
      </c>
      <c r="E180" s="8">
        <f>O180</f>
        <v>761000</v>
      </c>
      <c r="F180" s="413"/>
      <c r="G180" s="428"/>
      <c r="H180" s="413"/>
      <c r="I180" s="413"/>
      <c r="J180" s="413"/>
      <c r="K180" s="416"/>
      <c r="L180" s="416"/>
      <c r="M180" s="416"/>
      <c r="N180" s="8">
        <f>O180</f>
        <v>761000</v>
      </c>
      <c r="O180" s="705">
        <v>761000</v>
      </c>
    </row>
    <row r="181" spans="1:15" ht="14.25" customHeight="1">
      <c r="A181" s="496"/>
      <c r="B181" s="56"/>
      <c r="C181" s="850"/>
      <c r="D181" s="9" t="s">
        <v>38</v>
      </c>
      <c r="E181" s="730">
        <f>N181</f>
        <v>761000</v>
      </c>
      <c r="F181" s="420"/>
      <c r="G181" s="400"/>
      <c r="H181" s="420"/>
      <c r="I181" s="420"/>
      <c r="J181" s="420"/>
      <c r="K181" s="422"/>
      <c r="L181" s="422"/>
      <c r="M181" s="422"/>
      <c r="N181" s="730">
        <f>O181</f>
        <v>761000</v>
      </c>
      <c r="O181" s="797">
        <v>761000</v>
      </c>
    </row>
    <row r="182" spans="1:15" ht="15" customHeight="1">
      <c r="A182" s="496"/>
      <c r="B182" s="57"/>
      <c r="C182" s="58"/>
      <c r="D182" s="25" t="s">
        <v>39</v>
      </c>
      <c r="E182" s="285">
        <f>ROUND((E181/E180)*100,2)</f>
        <v>100</v>
      </c>
      <c r="F182" s="425"/>
      <c r="G182" s="526"/>
      <c r="H182" s="425"/>
      <c r="I182" s="425"/>
      <c r="J182" s="420"/>
      <c r="K182" s="422"/>
      <c r="L182" s="422"/>
      <c r="M182" s="422"/>
      <c r="N182" s="730">
        <f>ROUND((N181/N180)*100,2)</f>
        <v>100</v>
      </c>
      <c r="O182" s="797">
        <f>ROUND((O181/O180)*100,2)</f>
        <v>100</v>
      </c>
    </row>
    <row r="183" spans="1:15" ht="14.25" customHeight="1">
      <c r="A183" s="457"/>
      <c r="B183" s="61" t="s">
        <v>114</v>
      </c>
      <c r="C183" s="851" t="s">
        <v>115</v>
      </c>
      <c r="D183" s="17" t="s">
        <v>37</v>
      </c>
      <c r="E183" s="20">
        <f>IF((F183+N183)&gt;0,(F183+N183)," ")</f>
        <v>4500</v>
      </c>
      <c r="F183" s="20">
        <f>IF((G183+J183+K183+L183+M183)&gt;0,(G183+J183+K183+L183+M183)," ")</f>
        <v>4500</v>
      </c>
      <c r="G183" s="20">
        <f>IF((H183+I183)&gt;0,(H183+I183)," ")</f>
        <v>4500</v>
      </c>
      <c r="H183" s="49"/>
      <c r="I183" s="43">
        <v>4500</v>
      </c>
      <c r="J183" s="462"/>
      <c r="K183" s="510"/>
      <c r="L183" s="464"/>
      <c r="M183" s="464"/>
      <c r="N183" s="464"/>
      <c r="O183" s="685"/>
    </row>
    <row r="184" spans="1:15" ht="15" customHeight="1">
      <c r="A184" s="457"/>
      <c r="B184" s="59"/>
      <c r="C184" s="853"/>
      <c r="D184" s="18" t="s">
        <v>38</v>
      </c>
      <c r="E184" s="21">
        <f>F184</f>
        <v>4490.07</v>
      </c>
      <c r="F184" s="21">
        <f>G184</f>
        <v>4490.07</v>
      </c>
      <c r="G184" s="21">
        <f>I184</f>
        <v>4490.07</v>
      </c>
      <c r="H184" s="719"/>
      <c r="I184" s="286">
        <v>4490.07</v>
      </c>
      <c r="J184" s="469"/>
      <c r="K184" s="512"/>
      <c r="L184" s="471"/>
      <c r="M184" s="471"/>
      <c r="N184" s="471"/>
      <c r="O184" s="686"/>
    </row>
    <row r="185" spans="1:15" ht="17.25" customHeight="1">
      <c r="A185" s="457"/>
      <c r="B185" s="60"/>
      <c r="C185" s="72"/>
      <c r="D185" s="19" t="s">
        <v>39</v>
      </c>
      <c r="E185" s="720">
        <f>ROUND((E184/E183)*100,2)</f>
        <v>99.78</v>
      </c>
      <c r="F185" s="720">
        <f>ROUND((F184/F183)*100,2)</f>
        <v>99.78</v>
      </c>
      <c r="G185" s="720">
        <f>ROUND((G184/G183)*100,2)</f>
        <v>99.78</v>
      </c>
      <c r="H185" s="812"/>
      <c r="I185" s="720">
        <f>ROUND((I184/I183)*100,2)</f>
        <v>99.78</v>
      </c>
      <c r="J185" s="475"/>
      <c r="K185" s="514"/>
      <c r="L185" s="477"/>
      <c r="M185" s="477"/>
      <c r="N185" s="477"/>
      <c r="O185" s="686"/>
    </row>
    <row r="186" spans="1:15" ht="17.25" customHeight="1">
      <c r="A186" s="457"/>
      <c r="B186" s="61" t="s">
        <v>211</v>
      </c>
      <c r="C186" s="68" t="s">
        <v>212</v>
      </c>
      <c r="D186" s="650" t="s">
        <v>37</v>
      </c>
      <c r="E186" s="20">
        <f>F186</f>
        <v>22720</v>
      </c>
      <c r="F186" s="23">
        <f>G186</f>
        <v>22720</v>
      </c>
      <c r="G186" s="20">
        <f>H186+I186</f>
        <v>22720</v>
      </c>
      <c r="H186" s="44">
        <v>8157</v>
      </c>
      <c r="I186" s="20">
        <v>14563</v>
      </c>
      <c r="J186" s="462"/>
      <c r="K186" s="512"/>
      <c r="L186" s="471"/>
      <c r="M186" s="471"/>
      <c r="N186" s="472"/>
      <c r="O186" s="685"/>
    </row>
    <row r="187" spans="1:15" ht="15.75" customHeight="1">
      <c r="A187" s="457"/>
      <c r="B187" s="59"/>
      <c r="C187" s="70"/>
      <c r="D187" s="647" t="s">
        <v>38</v>
      </c>
      <c r="E187" s="21">
        <f>SUM(F187)</f>
        <v>22709.99</v>
      </c>
      <c r="F187" s="24">
        <f>SUM(G187)</f>
        <v>22709.99</v>
      </c>
      <c r="G187" s="21">
        <f>SUM(H187:I187)</f>
        <v>22709.99</v>
      </c>
      <c r="H187" s="21">
        <v>8147.2</v>
      </c>
      <c r="I187" s="21">
        <v>14562.79</v>
      </c>
      <c r="J187" s="469"/>
      <c r="K187" s="512"/>
      <c r="L187" s="471"/>
      <c r="M187" s="471"/>
      <c r="N187" s="472"/>
      <c r="O187" s="686"/>
    </row>
    <row r="188" spans="1:15" ht="17.25" customHeight="1">
      <c r="A188" s="457"/>
      <c r="B188" s="60"/>
      <c r="C188" s="72"/>
      <c r="D188" s="649" t="s">
        <v>39</v>
      </c>
      <c r="E188" s="720">
        <f>ROUND((E187/E186)*100,2)</f>
        <v>99.96</v>
      </c>
      <c r="F188" s="720">
        <f>ROUND((F187/F186)*100,2)</f>
        <v>99.96</v>
      </c>
      <c r="G188" s="720">
        <f>ROUND((G187/G186)*100,2)</f>
        <v>99.96</v>
      </c>
      <c r="H188" s="720">
        <f>ROUND((H187/H186)*100,2)</f>
        <v>99.88</v>
      </c>
      <c r="I188" s="720">
        <v>99.99</v>
      </c>
      <c r="J188" s="475"/>
      <c r="K188" s="512"/>
      <c r="L188" s="471"/>
      <c r="M188" s="471"/>
      <c r="N188" s="472"/>
      <c r="O188" s="687"/>
    </row>
    <row r="189" spans="1:15" ht="14.25" customHeight="1">
      <c r="A189" s="457"/>
      <c r="B189" s="73" t="s">
        <v>116</v>
      </c>
      <c r="C189" s="851" t="s">
        <v>183</v>
      </c>
      <c r="D189" s="26" t="s">
        <v>37</v>
      </c>
      <c r="E189" s="45">
        <f>IF((F189+N189)&gt;0,(F189+N189)," ")</f>
        <v>3360165</v>
      </c>
      <c r="F189" s="42">
        <f>IF((G189+J189+K189+L189+M189)&gt;0,(G189+J189+K189+L189+M189)," ")</f>
        <v>3360165</v>
      </c>
      <c r="G189" s="45">
        <f>IF((I189)&gt;0,(I189)," ")</f>
        <v>3360165</v>
      </c>
      <c r="H189" s="46" t="s">
        <v>0</v>
      </c>
      <c r="I189" s="47">
        <v>3360165</v>
      </c>
      <c r="J189" s="499"/>
      <c r="K189" s="510"/>
      <c r="L189" s="464"/>
      <c r="M189" s="464"/>
      <c r="N189" s="465"/>
      <c r="O189" s="685"/>
    </row>
    <row r="190" spans="1:15" ht="15" customHeight="1">
      <c r="A190" s="457"/>
      <c r="B190" s="73"/>
      <c r="C190" s="853"/>
      <c r="D190" s="27" t="s">
        <v>38</v>
      </c>
      <c r="E190" s="21">
        <f>F190</f>
        <v>2789807.65</v>
      </c>
      <c r="F190" s="24">
        <f>G190</f>
        <v>2789807.65</v>
      </c>
      <c r="G190" s="21">
        <f>I190</f>
        <v>2789807.65</v>
      </c>
      <c r="H190" s="727" t="s">
        <v>0</v>
      </c>
      <c r="I190" s="286">
        <v>2789807.65</v>
      </c>
      <c r="J190" s="499"/>
      <c r="K190" s="512" t="s">
        <v>0</v>
      </c>
      <c r="L190" s="471"/>
      <c r="M190" s="471"/>
      <c r="N190" s="472"/>
      <c r="O190" s="686"/>
    </row>
    <row r="191" spans="1:15" ht="17.25" customHeight="1">
      <c r="A191" s="457"/>
      <c r="B191" s="73"/>
      <c r="C191" s="865"/>
      <c r="D191" s="27" t="s">
        <v>39</v>
      </c>
      <c r="E191" s="21">
        <f>ROUND((E190/E189)*100,2)</f>
        <v>83.03</v>
      </c>
      <c r="F191" s="21">
        <f>ROUND((F190/F189)*100,2)</f>
        <v>83.03</v>
      </c>
      <c r="G191" s="21">
        <f>ROUND((G190/G189)*100,2)</f>
        <v>83.03</v>
      </c>
      <c r="H191" s="21" t="s">
        <v>0</v>
      </c>
      <c r="I191" s="21">
        <f>ROUND((I190/I189)*100,2)</f>
        <v>83.03</v>
      </c>
      <c r="J191" s="527"/>
      <c r="K191" s="514"/>
      <c r="L191" s="477"/>
      <c r="M191" s="477" t="s">
        <v>0</v>
      </c>
      <c r="N191" s="478"/>
      <c r="O191" s="687"/>
    </row>
    <row r="192" spans="1:15" ht="15" customHeight="1">
      <c r="A192" s="457"/>
      <c r="B192" s="61" t="s">
        <v>117</v>
      </c>
      <c r="C192" s="851" t="s">
        <v>52</v>
      </c>
      <c r="D192" s="17" t="s">
        <v>37</v>
      </c>
      <c r="E192" s="20">
        <f>IF((F192+N192)&gt;0,(F192+N192)," ")</f>
        <v>33000</v>
      </c>
      <c r="F192" s="23">
        <f>IF((G192+J192+K192+L192+M192)&gt;0,(G192+J192+K192+L192+M192)," ")</f>
        <v>33000</v>
      </c>
      <c r="G192" s="20">
        <f>IF((H192+I192)&gt;0,(H192+I192)," ")</f>
        <v>26500</v>
      </c>
      <c r="H192" s="44">
        <v>2000</v>
      </c>
      <c r="I192" s="43">
        <v>24500</v>
      </c>
      <c r="J192" s="46">
        <v>6500</v>
      </c>
      <c r="K192" s="510"/>
      <c r="L192" s="464"/>
      <c r="M192" s="464"/>
      <c r="N192" s="465"/>
      <c r="O192" s="685"/>
    </row>
    <row r="193" spans="1:15" ht="15.75" customHeight="1">
      <c r="A193" s="457"/>
      <c r="B193" s="62"/>
      <c r="C193" s="853"/>
      <c r="D193" s="18" t="s">
        <v>38</v>
      </c>
      <c r="E193" s="21">
        <f>F193</f>
        <v>32999.270000000004</v>
      </c>
      <c r="F193" s="24">
        <f>G193+J193</f>
        <v>32999.270000000004</v>
      </c>
      <c r="G193" s="21">
        <f>H193+I193</f>
        <v>26499.27</v>
      </c>
      <c r="H193" s="727">
        <v>2000</v>
      </c>
      <c r="I193" s="286">
        <v>24499.27</v>
      </c>
      <c r="J193" s="727">
        <v>6500</v>
      </c>
      <c r="K193" s="512"/>
      <c r="L193" s="471"/>
      <c r="M193" s="471"/>
      <c r="N193" s="472"/>
      <c r="O193" s="686"/>
    </row>
    <row r="194" spans="1:15" ht="15" customHeight="1">
      <c r="A194" s="457"/>
      <c r="B194" s="62"/>
      <c r="C194" s="92"/>
      <c r="D194" s="18" t="s">
        <v>39</v>
      </c>
      <c r="E194" s="21">
        <v>99.99</v>
      </c>
      <c r="F194" s="21">
        <v>99.99</v>
      </c>
      <c r="G194" s="21">
        <v>99.99</v>
      </c>
      <c r="H194" s="21">
        <f>ROUND((H193/H192)*100,2)</f>
        <v>100</v>
      </c>
      <c r="I194" s="21">
        <v>99.99</v>
      </c>
      <c r="J194" s="21">
        <f>ROUND((J193/J192)*100,2)</f>
        <v>100</v>
      </c>
      <c r="K194" s="512"/>
      <c r="L194" s="471"/>
      <c r="M194" s="471"/>
      <c r="N194" s="472"/>
      <c r="O194" s="686"/>
    </row>
    <row r="195" spans="1:15" ht="15.75" customHeight="1">
      <c r="A195" s="922">
        <v>852</v>
      </c>
      <c r="B195" s="63"/>
      <c r="C195" s="854" t="s">
        <v>118</v>
      </c>
      <c r="D195" s="12" t="s">
        <v>37</v>
      </c>
      <c r="E195" s="4">
        <f>IF((F195)&gt;0,(F195)," ")</f>
        <v>7622961</v>
      </c>
      <c r="F195" s="2">
        <f>IF((G195+J195+K195+L195+M195)&gt;0,(G195+J195+K195+L195+M195)," ")</f>
        <v>7622961</v>
      </c>
      <c r="G195" s="40">
        <f>IF((H195+I195)&gt;0,(H195+I195)," ")</f>
        <v>4992497</v>
      </c>
      <c r="H195" s="2">
        <f>H198+H201+H204+H210+H213+H207</f>
        <v>3621868</v>
      </c>
      <c r="I195" s="4">
        <f>I198+I201+I210+I213+I204</f>
        <v>1370629</v>
      </c>
      <c r="J195" s="2">
        <f>J198+J204</f>
        <v>585095</v>
      </c>
      <c r="K195" s="4">
        <f>K198+K201+K204+K210+K213</f>
        <v>2045369</v>
      </c>
      <c r="L195" s="375"/>
      <c r="M195" s="375"/>
      <c r="N195" s="373" t="str">
        <f>O195</f>
        <v> </v>
      </c>
      <c r="O195" s="696" t="str">
        <f>O201</f>
        <v> </v>
      </c>
    </row>
    <row r="196" spans="1:15" ht="15" customHeight="1">
      <c r="A196" s="940"/>
      <c r="B196" s="64"/>
      <c r="C196" s="858"/>
      <c r="D196" s="14" t="s">
        <v>38</v>
      </c>
      <c r="E196" s="6">
        <f>E199+E202+E205+E211+E214+E208</f>
        <v>7257083.280000002</v>
      </c>
      <c r="F196" s="282">
        <f>F199+F202+F205+F211+F214+F208</f>
        <v>7257083.280000002</v>
      </c>
      <c r="G196" s="757">
        <f>G199+G202+G205+G211+G214+G208</f>
        <v>4852785.370000001</v>
      </c>
      <c r="H196" s="282">
        <f>H199+H202+H205+H211+H214+H208</f>
        <v>3510434.55</v>
      </c>
      <c r="I196" s="6">
        <f>I199+I202+I211+I214+I205</f>
        <v>1342350.8199999998</v>
      </c>
      <c r="J196" s="282">
        <f>J199+J205</f>
        <v>563344.3200000001</v>
      </c>
      <c r="K196" s="6">
        <f>K199+K202+K205+K211+K214</f>
        <v>1840953.59</v>
      </c>
      <c r="L196" s="380"/>
      <c r="M196" s="380"/>
      <c r="N196" s="377" t="str">
        <f>O196</f>
        <v> </v>
      </c>
      <c r="O196" s="662" t="str">
        <f>O202</f>
        <v> </v>
      </c>
    </row>
    <row r="197" spans="1:15" ht="14.25" customHeight="1">
      <c r="A197" s="941"/>
      <c r="B197" s="65"/>
      <c r="C197" s="83"/>
      <c r="D197" s="15" t="s">
        <v>39</v>
      </c>
      <c r="E197" s="16">
        <f>ROUND((E196/E195)*100,2)</f>
        <v>95.2</v>
      </c>
      <c r="F197" s="16">
        <f aca="true" t="shared" si="11" ref="F197:K197">ROUND((F196/F195)*100,2)</f>
        <v>95.2</v>
      </c>
      <c r="G197" s="16">
        <f t="shared" si="11"/>
        <v>97.2</v>
      </c>
      <c r="H197" s="16">
        <f t="shared" si="11"/>
        <v>96.92</v>
      </c>
      <c r="I197" s="16">
        <f t="shared" si="11"/>
        <v>97.94</v>
      </c>
      <c r="J197" s="16">
        <f t="shared" si="11"/>
        <v>96.28</v>
      </c>
      <c r="K197" s="16">
        <f t="shared" si="11"/>
        <v>90.01</v>
      </c>
      <c r="L197" s="385"/>
      <c r="M197" s="385"/>
      <c r="N197" s="382" t="s">
        <v>0</v>
      </c>
      <c r="O197" s="684" t="s">
        <v>0</v>
      </c>
    </row>
    <row r="198" spans="1:15" ht="14.25" customHeight="1">
      <c r="A198" s="516"/>
      <c r="B198" s="75" t="s">
        <v>119</v>
      </c>
      <c r="C198" s="851" t="s">
        <v>120</v>
      </c>
      <c r="D198" s="28" t="s">
        <v>37</v>
      </c>
      <c r="E198" s="20">
        <f>IF((F198+N198)&gt;0,(F198+N198)," ")</f>
        <v>1848780</v>
      </c>
      <c r="F198" s="23">
        <f>IF((G198+J198+K198+L198+M198)&gt;0,(G198+J198+K198+L198+M198)," ")</f>
        <v>1848780</v>
      </c>
      <c r="G198" s="20">
        <f>IF((H198+I198)&gt;0,(H198+I198)," ")</f>
        <v>1327930</v>
      </c>
      <c r="H198" s="44">
        <v>915508</v>
      </c>
      <c r="I198" s="43">
        <v>412422</v>
      </c>
      <c r="J198" s="44">
        <v>340987</v>
      </c>
      <c r="K198" s="43">
        <v>179863</v>
      </c>
      <c r="L198" s="464"/>
      <c r="M198" s="464"/>
      <c r="N198" s="465"/>
      <c r="O198" s="685"/>
    </row>
    <row r="199" spans="1:15" ht="15.75" customHeight="1">
      <c r="A199" s="457"/>
      <c r="B199" s="73"/>
      <c r="C199" s="853"/>
      <c r="D199" s="27" t="s">
        <v>38</v>
      </c>
      <c r="E199" s="21">
        <f>F199</f>
        <v>1724174.58</v>
      </c>
      <c r="F199" s="24">
        <f>G199+J199+K199</f>
        <v>1724174.58</v>
      </c>
      <c r="G199" s="21">
        <f>H199+I199</f>
        <v>1317930.29</v>
      </c>
      <c r="H199" s="727">
        <v>906992.23</v>
      </c>
      <c r="I199" s="286">
        <v>410938.06</v>
      </c>
      <c r="J199" s="727">
        <v>336302.25</v>
      </c>
      <c r="K199" s="286">
        <v>69942.04</v>
      </c>
      <c r="L199" s="471"/>
      <c r="M199" s="471"/>
      <c r="N199" s="472"/>
      <c r="O199" s="686"/>
    </row>
    <row r="200" spans="1:15" ht="14.25" customHeight="1">
      <c r="A200" s="457"/>
      <c r="B200" s="79"/>
      <c r="C200" s="72"/>
      <c r="D200" s="29" t="s">
        <v>39</v>
      </c>
      <c r="E200" s="720">
        <f>ROUND((E199/E198)*100,2)</f>
        <v>93.26</v>
      </c>
      <c r="F200" s="720">
        <f aca="true" t="shared" si="12" ref="F200:K200">ROUND((F199/F198)*100,2)</f>
        <v>93.26</v>
      </c>
      <c r="G200" s="720">
        <f t="shared" si="12"/>
        <v>99.25</v>
      </c>
      <c r="H200" s="720">
        <f t="shared" si="12"/>
        <v>99.07</v>
      </c>
      <c r="I200" s="720">
        <f t="shared" si="12"/>
        <v>99.64</v>
      </c>
      <c r="J200" s="720">
        <f t="shared" si="12"/>
        <v>98.63</v>
      </c>
      <c r="K200" s="720">
        <f t="shared" si="12"/>
        <v>38.89</v>
      </c>
      <c r="L200" s="477"/>
      <c r="M200" s="477"/>
      <c r="N200" s="478"/>
      <c r="O200" s="687"/>
    </row>
    <row r="201" spans="1:15" ht="15.75" customHeight="1">
      <c r="A201" s="457"/>
      <c r="B201" s="73" t="s">
        <v>121</v>
      </c>
      <c r="C201" s="851" t="s">
        <v>122</v>
      </c>
      <c r="D201" s="26" t="s">
        <v>37</v>
      </c>
      <c r="E201" s="45">
        <f>IF((F201)&gt;0,(F201)," ")</f>
        <v>2227616</v>
      </c>
      <c r="F201" s="42">
        <f>IF((G201+J201+K201+L201+M201)&gt;0,(G201+J201+K201+L201+M201)," ")</f>
        <v>2227616</v>
      </c>
      <c r="G201" s="45">
        <f>IF((H201+I201)&gt;0,(H201+I201)," ")</f>
        <v>2224616</v>
      </c>
      <c r="H201" s="46">
        <v>1448885</v>
      </c>
      <c r="I201" s="47">
        <v>775731</v>
      </c>
      <c r="J201" s="480"/>
      <c r="K201" s="47">
        <v>3000</v>
      </c>
      <c r="L201" s="471"/>
      <c r="M201" s="471"/>
      <c r="N201" s="481" t="s">
        <v>0</v>
      </c>
      <c r="O201" s="706" t="s">
        <v>0</v>
      </c>
    </row>
    <row r="202" spans="1:15" ht="14.25" customHeight="1">
      <c r="A202" s="457"/>
      <c r="B202" s="73"/>
      <c r="C202" s="852"/>
      <c r="D202" s="27" t="s">
        <v>38</v>
      </c>
      <c r="E202" s="21">
        <f>F202</f>
        <v>2225251.5500000003</v>
      </c>
      <c r="F202" s="24">
        <f>G202+K202</f>
        <v>2225251.5500000003</v>
      </c>
      <c r="G202" s="21">
        <f>H202+I202</f>
        <v>2222251.56</v>
      </c>
      <c r="H202" s="727">
        <v>1448471.68</v>
      </c>
      <c r="I202" s="286">
        <v>773779.88</v>
      </c>
      <c r="J202" s="470"/>
      <c r="K202" s="286">
        <v>2999.99</v>
      </c>
      <c r="L202" s="471"/>
      <c r="M202" s="471"/>
      <c r="N202" s="467" t="s">
        <v>0</v>
      </c>
      <c r="O202" s="561" t="s">
        <v>0</v>
      </c>
    </row>
    <row r="203" spans="1:15" ht="15.75" customHeight="1">
      <c r="A203" s="457"/>
      <c r="B203" s="79"/>
      <c r="C203" s="72"/>
      <c r="D203" s="29" t="s">
        <v>39</v>
      </c>
      <c r="E203" s="720">
        <f>ROUND((E202/E201)*100,2)</f>
        <v>99.89</v>
      </c>
      <c r="F203" s="720">
        <f>ROUND((F202/F201)*100,2)</f>
        <v>99.89</v>
      </c>
      <c r="G203" s="720">
        <f>ROUND((G202/G201)*100,2)</f>
        <v>99.89</v>
      </c>
      <c r="H203" s="720">
        <f>ROUND((H202/H201)*100,2)</f>
        <v>99.97</v>
      </c>
      <c r="I203" s="720">
        <f>ROUND((I202/I201)*100,2)</f>
        <v>99.75</v>
      </c>
      <c r="J203" s="476"/>
      <c r="K203" s="720">
        <f>ROUND((K202/K201)*100,2)</f>
        <v>100</v>
      </c>
      <c r="L203" s="477"/>
      <c r="M203" s="477"/>
      <c r="N203" s="448" t="s">
        <v>0</v>
      </c>
      <c r="O203" s="494" t="s">
        <v>0</v>
      </c>
    </row>
    <row r="204" spans="1:15" ht="13.5" customHeight="1">
      <c r="A204" s="457"/>
      <c r="B204" s="73" t="s">
        <v>123</v>
      </c>
      <c r="C204" s="851" t="s">
        <v>124</v>
      </c>
      <c r="D204" s="26" t="s">
        <v>37</v>
      </c>
      <c r="E204" s="45">
        <f>IF((F204+N204)&gt;0,(F204+N204)," ")</f>
        <v>2697820</v>
      </c>
      <c r="F204" s="42">
        <f>IF((G204+J204+K204+L204+M204)&gt;0,(G204+J204+K204+L204+M204)," ")</f>
        <v>2697820</v>
      </c>
      <c r="G204" s="45">
        <f>IF((H204+I204)&gt;0,(H204+I204)," ")</f>
        <v>593356</v>
      </c>
      <c r="H204" s="46">
        <v>591556</v>
      </c>
      <c r="I204" s="47">
        <v>1800</v>
      </c>
      <c r="J204" s="46">
        <v>244108</v>
      </c>
      <c r="K204" s="47">
        <v>1860356</v>
      </c>
      <c r="L204" s="471"/>
      <c r="M204" s="471"/>
      <c r="N204" s="472"/>
      <c r="O204" s="686"/>
    </row>
    <row r="205" spans="1:15" ht="14.25" customHeight="1">
      <c r="A205" s="457"/>
      <c r="B205" s="73"/>
      <c r="C205" s="852"/>
      <c r="D205" s="27" t="s">
        <v>38</v>
      </c>
      <c r="E205" s="21">
        <f>F205</f>
        <v>2503474.99</v>
      </c>
      <c r="F205" s="24">
        <f>G205+J205+K205</f>
        <v>2503474.99</v>
      </c>
      <c r="G205" s="21">
        <f>H205+I205</f>
        <v>510078.92</v>
      </c>
      <c r="H205" s="727">
        <v>508278.92</v>
      </c>
      <c r="I205" s="286">
        <v>1800</v>
      </c>
      <c r="J205" s="727">
        <v>227042.07</v>
      </c>
      <c r="K205" s="286">
        <v>1766354</v>
      </c>
      <c r="L205" s="471"/>
      <c r="M205" s="471"/>
      <c r="N205" s="472"/>
      <c r="O205" s="686"/>
    </row>
    <row r="206" spans="1:15" ht="15" customHeight="1">
      <c r="A206" s="457"/>
      <c r="B206" s="79"/>
      <c r="C206" s="72"/>
      <c r="D206" s="29" t="s">
        <v>39</v>
      </c>
      <c r="E206" s="720">
        <f>ROUND((E205/E204)*100,2)</f>
        <v>92.8</v>
      </c>
      <c r="F206" s="720">
        <f aca="true" t="shared" si="13" ref="F206:K206">ROUND((F205/F204)*100,2)</f>
        <v>92.8</v>
      </c>
      <c r="G206" s="720">
        <f t="shared" si="13"/>
        <v>85.97</v>
      </c>
      <c r="H206" s="720">
        <f t="shared" si="13"/>
        <v>85.92</v>
      </c>
      <c r="I206" s="21">
        <f>ROUND((I205/I204)*100,2)</f>
        <v>100</v>
      </c>
      <c r="J206" s="720">
        <f t="shared" si="13"/>
        <v>93.01</v>
      </c>
      <c r="K206" s="720">
        <f t="shared" si="13"/>
        <v>94.95</v>
      </c>
      <c r="L206" s="477"/>
      <c r="M206" s="477"/>
      <c r="N206" s="478"/>
      <c r="O206" s="687"/>
    </row>
    <row r="207" spans="1:15" ht="15" customHeight="1">
      <c r="A207" s="457"/>
      <c r="B207" s="67" t="s">
        <v>202</v>
      </c>
      <c r="C207" s="68" t="s">
        <v>203</v>
      </c>
      <c r="D207" s="28" t="s">
        <v>37</v>
      </c>
      <c r="E207" s="20">
        <f aca="true" t="shared" si="14" ref="E207:G208">F207</f>
        <v>7000</v>
      </c>
      <c r="F207" s="279">
        <f t="shared" si="14"/>
        <v>7000</v>
      </c>
      <c r="G207" s="20">
        <f t="shared" si="14"/>
        <v>7000</v>
      </c>
      <c r="H207" s="23">
        <v>7000</v>
      </c>
      <c r="I207" s="612"/>
      <c r="J207" s="492"/>
      <c r="K207" s="488"/>
      <c r="L207" s="464"/>
      <c r="M207" s="464"/>
      <c r="N207" s="465"/>
      <c r="O207" s="685"/>
    </row>
    <row r="208" spans="1:15" ht="15" customHeight="1">
      <c r="A208" s="457"/>
      <c r="B208" s="69"/>
      <c r="C208" s="70"/>
      <c r="D208" s="27" t="s">
        <v>38</v>
      </c>
      <c r="E208" s="21">
        <f t="shared" si="14"/>
        <v>6953.94</v>
      </c>
      <c r="F208" s="21">
        <f t="shared" si="14"/>
        <v>6953.94</v>
      </c>
      <c r="G208" s="21">
        <f t="shared" si="14"/>
        <v>6953.94</v>
      </c>
      <c r="H208" s="24">
        <v>6953.94</v>
      </c>
      <c r="I208" s="446"/>
      <c r="J208" s="467"/>
      <c r="K208" s="446"/>
      <c r="L208" s="471"/>
      <c r="M208" s="471"/>
      <c r="N208" s="472"/>
      <c r="O208" s="686"/>
    </row>
    <row r="209" spans="1:15" ht="15" customHeight="1">
      <c r="A209" s="457"/>
      <c r="B209" s="71"/>
      <c r="C209" s="72"/>
      <c r="D209" s="29" t="s">
        <v>39</v>
      </c>
      <c r="E209" s="720">
        <f>ROUND((E208/E207)*100,2)</f>
        <v>99.34</v>
      </c>
      <c r="F209" s="720">
        <f>ROUND((F208/F207)*100,2)</f>
        <v>99.34</v>
      </c>
      <c r="G209" s="720">
        <f>ROUND((G208/G207)*100,2)</f>
        <v>99.34</v>
      </c>
      <c r="H209" s="720">
        <f>ROUND((H208/H207)*100,2)</f>
        <v>99.34</v>
      </c>
      <c r="I209" s="448"/>
      <c r="J209" s="474"/>
      <c r="K209" s="448"/>
      <c r="L209" s="477"/>
      <c r="M209" s="477"/>
      <c r="N209" s="478"/>
      <c r="O209" s="687"/>
    </row>
    <row r="210" spans="1:15" ht="15.75" customHeight="1">
      <c r="A210" s="491"/>
      <c r="B210" s="73" t="s">
        <v>125</v>
      </c>
      <c r="C210" s="852" t="s">
        <v>126</v>
      </c>
      <c r="D210" s="26" t="s">
        <v>37</v>
      </c>
      <c r="E210" s="45">
        <f>IF((F210+N210)&gt;0,(F210+N210)," ")</f>
        <v>751998</v>
      </c>
      <c r="F210" s="42">
        <f>IF((G210+J210+K210+L210+M210)&gt;0,(G210+J210+K210+L210+M210)," ")</f>
        <v>751998</v>
      </c>
      <c r="G210" s="45">
        <f>IF((H210+I210)&gt;0,(H210+I210)," ")</f>
        <v>749898</v>
      </c>
      <c r="H210" s="46">
        <v>601784</v>
      </c>
      <c r="I210" s="47">
        <v>148114</v>
      </c>
      <c r="J210" s="470"/>
      <c r="K210" s="47">
        <v>2100</v>
      </c>
      <c r="L210" s="471"/>
      <c r="M210" s="471"/>
      <c r="N210" s="472"/>
      <c r="O210" s="686"/>
    </row>
    <row r="211" spans="1:15" ht="14.25" customHeight="1">
      <c r="A211" s="491"/>
      <c r="B211" s="73"/>
      <c r="C211" s="852"/>
      <c r="D211" s="27" t="s">
        <v>38</v>
      </c>
      <c r="E211" s="21">
        <f>F211</f>
        <v>721467.15</v>
      </c>
      <c r="F211" s="24">
        <f>G211+K211</f>
        <v>721467.15</v>
      </c>
      <c r="G211" s="21">
        <f>H211+I211</f>
        <v>719809.59</v>
      </c>
      <c r="H211" s="727">
        <v>584357.71</v>
      </c>
      <c r="I211" s="286">
        <v>135451.88</v>
      </c>
      <c r="J211" s="727" t="s">
        <v>0</v>
      </c>
      <c r="K211" s="286">
        <v>1657.56</v>
      </c>
      <c r="L211" s="471"/>
      <c r="M211" s="471"/>
      <c r="N211" s="472"/>
      <c r="O211" s="686"/>
    </row>
    <row r="212" spans="1:15" ht="15" customHeight="1">
      <c r="A212" s="491"/>
      <c r="B212" s="73"/>
      <c r="C212" s="70"/>
      <c r="D212" s="27" t="s">
        <v>39</v>
      </c>
      <c r="E212" s="21">
        <f>ROUND((E211/E210)*100,2)</f>
        <v>95.94</v>
      </c>
      <c r="F212" s="21">
        <f>ROUND((F211/F210)*100,2)</f>
        <v>95.94</v>
      </c>
      <c r="G212" s="21">
        <f>ROUND((G211/G210)*100,2)</f>
        <v>95.99</v>
      </c>
      <c r="H212" s="21">
        <f>ROUND((H211/H210)*100,2)</f>
        <v>97.1</v>
      </c>
      <c r="I212" s="21">
        <f>ROUND((I211/I210)*100,2)</f>
        <v>91.45</v>
      </c>
      <c r="J212" s="727"/>
      <c r="K212" s="21">
        <f>ROUND((K211/K210)*100,2)</f>
        <v>78.93</v>
      </c>
      <c r="L212" s="471"/>
      <c r="M212" s="471"/>
      <c r="N212" s="472"/>
      <c r="O212" s="686"/>
    </row>
    <row r="213" spans="1:15" ht="15.75" customHeight="1">
      <c r="A213" s="491"/>
      <c r="B213" s="75" t="s">
        <v>127</v>
      </c>
      <c r="C213" s="851" t="s">
        <v>175</v>
      </c>
      <c r="D213" s="28" t="s">
        <v>37</v>
      </c>
      <c r="E213" s="20">
        <f>IF((F213+N213)&gt;0,(F213+N213)," ")</f>
        <v>89747</v>
      </c>
      <c r="F213" s="23">
        <f>IF((G213+J213+K213+L213+M213)&gt;0,(G213+J213+K213+L213+M213)," ")</f>
        <v>89747</v>
      </c>
      <c r="G213" s="20">
        <f>IF((H213+I213)&gt;0,(H213+I213)," ")</f>
        <v>89697</v>
      </c>
      <c r="H213" s="44">
        <v>57135</v>
      </c>
      <c r="I213" s="43">
        <v>32562</v>
      </c>
      <c r="J213" s="463"/>
      <c r="K213" s="43">
        <v>50</v>
      </c>
      <c r="L213" s="464"/>
      <c r="M213" s="464"/>
      <c r="N213" s="465"/>
      <c r="O213" s="685"/>
    </row>
    <row r="214" spans="1:15" ht="14.25" customHeight="1">
      <c r="A214" s="491"/>
      <c r="B214" s="73"/>
      <c r="C214" s="859"/>
      <c r="D214" s="27" t="s">
        <v>38</v>
      </c>
      <c r="E214" s="21">
        <f>F214</f>
        <v>75761.07</v>
      </c>
      <c r="F214" s="24">
        <f>G214+K214</f>
        <v>75761.07</v>
      </c>
      <c r="G214" s="21">
        <f>H214+I214</f>
        <v>75761.07</v>
      </c>
      <c r="H214" s="727">
        <v>55380.07</v>
      </c>
      <c r="I214" s="286">
        <v>20381</v>
      </c>
      <c r="J214" s="727"/>
      <c r="K214" s="286">
        <v>0</v>
      </c>
      <c r="L214" s="471"/>
      <c r="M214" s="471"/>
      <c r="N214" s="472"/>
      <c r="O214" s="686"/>
    </row>
    <row r="215" spans="1:15" ht="17.25" customHeight="1">
      <c r="A215" s="491"/>
      <c r="B215" s="79"/>
      <c r="C215" s="860"/>
      <c r="D215" s="29" t="s">
        <v>39</v>
      </c>
      <c r="E215" s="720">
        <f>ROUND((E214/E213)*100,2)</f>
        <v>84.42</v>
      </c>
      <c r="F215" s="720">
        <f>ROUND((F214/F213)*100,2)</f>
        <v>84.42</v>
      </c>
      <c r="G215" s="720">
        <f>ROUND((G214/G213)*100,2)</f>
        <v>84.46</v>
      </c>
      <c r="H215" s="720">
        <f>ROUND((H214/H213)*100,2)</f>
        <v>96.93</v>
      </c>
      <c r="I215" s="720">
        <f>ROUND((I214/I213)*100,2)</f>
        <v>62.59</v>
      </c>
      <c r="J215" s="750"/>
      <c r="K215" s="720">
        <f>ROUND((K214/K213)*100,2)</f>
        <v>0</v>
      </c>
      <c r="L215" s="477"/>
      <c r="M215" s="477"/>
      <c r="N215" s="478"/>
      <c r="O215" s="687"/>
    </row>
    <row r="216" spans="1:15" ht="16.5" customHeight="1">
      <c r="A216" s="922">
        <v>853</v>
      </c>
      <c r="B216" s="52"/>
      <c r="C216" s="862" t="s">
        <v>128</v>
      </c>
      <c r="D216" s="12" t="s">
        <v>37</v>
      </c>
      <c r="E216" s="4">
        <f>IF((F216+N216)&gt;0,(F216+N216)," ")</f>
        <v>3798970</v>
      </c>
      <c r="F216" s="2">
        <f>IF((G216+J216+K216+L216+M216)&gt;0,(G216+J216+K216+L216+M216)," ")</f>
        <v>3704620</v>
      </c>
      <c r="G216" s="4">
        <f>IF((H216+I216)&gt;0,(H216+I216)," ")</f>
        <v>2285213</v>
      </c>
      <c r="H216" s="2">
        <f>H222+H225+H228+H231</f>
        <v>2005984</v>
      </c>
      <c r="I216" s="4">
        <f>I222+I228+I231</f>
        <v>279229</v>
      </c>
      <c r="J216" s="2">
        <f>J219+J234</f>
        <v>206140</v>
      </c>
      <c r="K216" s="48">
        <f>K228+K222+K231</f>
        <v>38155</v>
      </c>
      <c r="L216" s="48">
        <f>L219+L222+L225+L228+L234</f>
        <v>1175112</v>
      </c>
      <c r="M216" s="375"/>
      <c r="N216" s="4">
        <f>O216</f>
        <v>94350</v>
      </c>
      <c r="O216" s="697">
        <f>O228+O234+O222</f>
        <v>94350</v>
      </c>
    </row>
    <row r="217" spans="1:15" ht="12" customHeight="1">
      <c r="A217" s="940"/>
      <c r="B217" s="53"/>
      <c r="C217" s="863"/>
      <c r="D217" s="14" t="s">
        <v>38</v>
      </c>
      <c r="E217" s="6">
        <f>E220+E223+E226+E229+E235+E232</f>
        <v>3704861.87</v>
      </c>
      <c r="F217" s="282">
        <f>F220+F223+F226+F229+F235+F232</f>
        <v>3650511.87</v>
      </c>
      <c r="G217" s="6">
        <f>G220+G223+G226+G229+G235+G232</f>
        <v>2252792.3899999997</v>
      </c>
      <c r="H217" s="282">
        <f>H223+H226+H229+H232</f>
        <v>1975145.48</v>
      </c>
      <c r="I217" s="6">
        <f>I223+I229+I232</f>
        <v>277646.91000000003</v>
      </c>
      <c r="J217" s="282">
        <f>J220+J235</f>
        <v>206140</v>
      </c>
      <c r="K217" s="722">
        <f>K229+K223+K232</f>
        <v>38154.14</v>
      </c>
      <c r="L217" s="722">
        <f>L235</f>
        <v>1153425.34</v>
      </c>
      <c r="M217" s="594"/>
      <c r="N217" s="6">
        <f>O217</f>
        <v>54350</v>
      </c>
      <c r="O217" s="712">
        <f>O229+O235+O223</f>
        <v>54350</v>
      </c>
    </row>
    <row r="218" spans="1:15" ht="15" customHeight="1">
      <c r="A218" s="941"/>
      <c r="B218" s="54"/>
      <c r="C218" s="864"/>
      <c r="D218" s="15" t="s">
        <v>39</v>
      </c>
      <c r="E218" s="16">
        <f aca="true" t="shared" si="15" ref="E218:J218">ROUND((E217/E216)*100,2)</f>
        <v>97.52</v>
      </c>
      <c r="F218" s="16">
        <f t="shared" si="15"/>
        <v>98.54</v>
      </c>
      <c r="G218" s="16">
        <f t="shared" si="15"/>
        <v>98.58</v>
      </c>
      <c r="H218" s="16">
        <f t="shared" si="15"/>
        <v>98.46</v>
      </c>
      <c r="I218" s="16">
        <f t="shared" si="15"/>
        <v>99.43</v>
      </c>
      <c r="J218" s="16">
        <f t="shared" si="15"/>
        <v>100</v>
      </c>
      <c r="K218" s="16">
        <v>99.99</v>
      </c>
      <c r="L218" s="804">
        <f>ROUND((L217/L216)*100,2)</f>
        <v>98.15</v>
      </c>
      <c r="M218" s="596"/>
      <c r="N218" s="804">
        <f>ROUND((N217/N216)*100,2)</f>
        <v>57.6</v>
      </c>
      <c r="O218" s="733">
        <f>ROUND((O217/O216)*100,2)</f>
        <v>57.6</v>
      </c>
    </row>
    <row r="219" spans="1:15" ht="15.75" customHeight="1">
      <c r="A219" s="78"/>
      <c r="B219" s="75" t="s">
        <v>129</v>
      </c>
      <c r="C219" s="851" t="s">
        <v>130</v>
      </c>
      <c r="D219" s="28" t="s">
        <v>37</v>
      </c>
      <c r="E219" s="20">
        <f>IF((F219)&gt;0,(F219)," ")</f>
        <v>185066</v>
      </c>
      <c r="F219" s="23">
        <f>IF((G219+J219+K219+L219+M219)&gt;0,(G219+J219+K219+L219+M219)," ")</f>
        <v>185066</v>
      </c>
      <c r="G219" s="20"/>
      <c r="H219" s="44"/>
      <c r="I219" s="43"/>
      <c r="J219" s="51">
        <v>185066</v>
      </c>
      <c r="K219" s="463"/>
      <c r="L219" s="466"/>
      <c r="M219" s="464"/>
      <c r="N219" s="459" t="s">
        <v>0</v>
      </c>
      <c r="O219" s="698" t="s">
        <v>0</v>
      </c>
    </row>
    <row r="220" spans="1:15" ht="15" customHeight="1">
      <c r="A220" s="66"/>
      <c r="B220" s="73"/>
      <c r="C220" s="859"/>
      <c r="D220" s="27" t="s">
        <v>38</v>
      </c>
      <c r="E220" s="21">
        <f>F220</f>
        <v>185066</v>
      </c>
      <c r="F220" s="24">
        <f>J220</f>
        <v>185066</v>
      </c>
      <c r="G220" s="21"/>
      <c r="H220" s="727"/>
      <c r="I220" s="286"/>
      <c r="J220" s="728">
        <v>185066</v>
      </c>
      <c r="K220" s="470"/>
      <c r="L220" s="473"/>
      <c r="M220" s="471"/>
      <c r="N220" s="446" t="s">
        <v>0</v>
      </c>
      <c r="O220" s="561" t="s">
        <v>0</v>
      </c>
    </row>
    <row r="221" spans="1:15" ht="17.25" customHeight="1">
      <c r="A221" s="66"/>
      <c r="B221" s="79"/>
      <c r="C221" s="72"/>
      <c r="D221" s="29" t="s">
        <v>39</v>
      </c>
      <c r="E221" s="720">
        <f>ROUND((E220/E219)*100,2)</f>
        <v>100</v>
      </c>
      <c r="F221" s="720">
        <f>ROUND((F220/F219)*100,2)</f>
        <v>100</v>
      </c>
      <c r="G221" s="720"/>
      <c r="H221" s="750"/>
      <c r="I221" s="813"/>
      <c r="J221" s="720">
        <f>ROUND((J220/J219)*100,2)</f>
        <v>100</v>
      </c>
      <c r="K221" s="470"/>
      <c r="L221" s="473"/>
      <c r="M221" s="471"/>
      <c r="N221" s="448" t="s">
        <v>0</v>
      </c>
      <c r="O221" s="494" t="s">
        <v>0</v>
      </c>
    </row>
    <row r="222" spans="1:15" ht="15.75" customHeight="1">
      <c r="A222" s="457"/>
      <c r="B222" s="73" t="s">
        <v>131</v>
      </c>
      <c r="C222" s="851" t="s">
        <v>132</v>
      </c>
      <c r="D222" s="26" t="s">
        <v>37</v>
      </c>
      <c r="E222" s="45">
        <f>IF((F222+N222)&gt;0,(F222+N222)," ")</f>
        <v>284644</v>
      </c>
      <c r="F222" s="42">
        <f>IF((G222+J222+K222+L222+M222)&gt;0,(G222+J222+K222+L222+M222)," ")</f>
        <v>280294</v>
      </c>
      <c r="G222" s="45">
        <f>IF((H222+I222)&gt;0,(H222+I222)," ")</f>
        <v>279894</v>
      </c>
      <c r="H222" s="46">
        <v>213273</v>
      </c>
      <c r="I222" s="47">
        <v>66621</v>
      </c>
      <c r="J222" s="470"/>
      <c r="K222" s="49">
        <v>400</v>
      </c>
      <c r="L222" s="466"/>
      <c r="M222" s="464"/>
      <c r="N222" s="20">
        <f>O222</f>
        <v>4350</v>
      </c>
      <c r="O222" s="707">
        <v>4350</v>
      </c>
    </row>
    <row r="223" spans="1:15" ht="15" customHeight="1">
      <c r="A223" s="457"/>
      <c r="B223" s="76"/>
      <c r="C223" s="852"/>
      <c r="D223" s="27" t="s">
        <v>38</v>
      </c>
      <c r="E223" s="21">
        <f>F223+N223</f>
        <v>266498.22</v>
      </c>
      <c r="F223" s="24">
        <f>G223+K223</f>
        <v>262148.22</v>
      </c>
      <c r="G223" s="21">
        <f>H223+I223</f>
        <v>261748.22</v>
      </c>
      <c r="H223" s="727">
        <v>195127.22</v>
      </c>
      <c r="I223" s="286">
        <v>66621</v>
      </c>
      <c r="J223" s="470"/>
      <c r="K223" s="719">
        <v>400</v>
      </c>
      <c r="L223" s="473"/>
      <c r="M223" s="471"/>
      <c r="N223" s="21">
        <f>O223</f>
        <v>4350</v>
      </c>
      <c r="O223" s="751">
        <v>4350</v>
      </c>
    </row>
    <row r="224" spans="1:15" ht="14.25" customHeight="1">
      <c r="A224" s="457"/>
      <c r="B224" s="77"/>
      <c r="C224" s="72"/>
      <c r="D224" s="29" t="s">
        <v>39</v>
      </c>
      <c r="E224" s="720">
        <f>ROUND((E223/E222)*100,2)</f>
        <v>93.63</v>
      </c>
      <c r="F224" s="720">
        <f>ROUND((F223/F222)*100,2)</f>
        <v>93.53</v>
      </c>
      <c r="G224" s="720">
        <f>ROUND((G223/G222)*100,2)</f>
        <v>93.52</v>
      </c>
      <c r="H224" s="720">
        <f>ROUND((H223/H222)*100,2)</f>
        <v>91.49</v>
      </c>
      <c r="I224" s="720">
        <f>ROUND((I223/I222)*100,2)</f>
        <v>100</v>
      </c>
      <c r="J224" s="476"/>
      <c r="K224" s="720">
        <f>ROUND((K223/K222)*100,2)</f>
        <v>100</v>
      </c>
      <c r="L224" s="479"/>
      <c r="M224" s="477" t="s">
        <v>0</v>
      </c>
      <c r="N224" s="720">
        <f>ROUND((N223/N222)*100,2)</f>
        <v>100</v>
      </c>
      <c r="O224" s="726">
        <f>ROUND((O223/O222)*100,2)</f>
        <v>100</v>
      </c>
    </row>
    <row r="225" spans="1:15" ht="15" customHeight="1">
      <c r="A225" s="457"/>
      <c r="B225" s="73" t="s">
        <v>133</v>
      </c>
      <c r="C225" s="851" t="s">
        <v>134</v>
      </c>
      <c r="D225" s="22" t="s">
        <v>37</v>
      </c>
      <c r="E225" s="45">
        <f>IF((F225+N225)&gt;0,(F225+N225)," ")</f>
        <v>609400</v>
      </c>
      <c r="F225" s="45">
        <f>IF((G225+J225+K225+L225+M225)&gt;0,(G225+J225+K225+L225+M225)," ")</f>
        <v>609400</v>
      </c>
      <c r="G225" s="45">
        <f>IF((H225+I225)&gt;0,(H225+I225)," ")</f>
        <v>609400</v>
      </c>
      <c r="H225" s="47">
        <v>609400</v>
      </c>
      <c r="I225" s="522"/>
      <c r="J225" s="469"/>
      <c r="K225" s="463"/>
      <c r="L225" s="487"/>
      <c r="M225" s="488"/>
      <c r="N225" s="464"/>
      <c r="O225" s="685"/>
    </row>
    <row r="226" spans="1:15" ht="15" customHeight="1">
      <c r="A226" s="457"/>
      <c r="B226" s="73"/>
      <c r="C226" s="852"/>
      <c r="D226" s="18" t="s">
        <v>38</v>
      </c>
      <c r="E226" s="21">
        <f>F226</f>
        <v>609400</v>
      </c>
      <c r="F226" s="21">
        <f>G226</f>
        <v>609400</v>
      </c>
      <c r="G226" s="21">
        <f>H226</f>
        <v>609400</v>
      </c>
      <c r="H226" s="286">
        <v>609400</v>
      </c>
      <c r="I226" s="522"/>
      <c r="J226" s="469"/>
      <c r="K226" s="470"/>
      <c r="L226" s="456"/>
      <c r="M226" s="446"/>
      <c r="N226" s="471"/>
      <c r="O226" s="686"/>
    </row>
    <row r="227" spans="1:15" ht="15" customHeight="1">
      <c r="A227" s="457"/>
      <c r="B227" s="79"/>
      <c r="C227" s="72"/>
      <c r="D227" s="19" t="s">
        <v>39</v>
      </c>
      <c r="E227" s="720">
        <f>ROUND((E226/E225)*100,2)</f>
        <v>100</v>
      </c>
      <c r="F227" s="720">
        <f>ROUND((F226/F225)*100,2)</f>
        <v>100</v>
      </c>
      <c r="G227" s="720">
        <f>ROUND((G226/G225)*100,2)</f>
        <v>100</v>
      </c>
      <c r="H227" s="720">
        <f>ROUND((H226/H225)*100,2)</f>
        <v>100</v>
      </c>
      <c r="I227" s="529"/>
      <c r="J227" s="475"/>
      <c r="K227" s="476"/>
      <c r="L227" s="489"/>
      <c r="M227" s="448"/>
      <c r="N227" s="477"/>
      <c r="O227" s="687"/>
    </row>
    <row r="228" spans="1:15" ht="15.75" customHeight="1">
      <c r="A228" s="457"/>
      <c r="B228" s="73" t="s">
        <v>135</v>
      </c>
      <c r="C228" s="851" t="s">
        <v>136</v>
      </c>
      <c r="D228" s="22" t="s">
        <v>37</v>
      </c>
      <c r="E228" s="45">
        <f>IF((F228+N228)&gt;0,(F228+N228)," ")</f>
        <v>1361660</v>
      </c>
      <c r="F228" s="45">
        <f>IF((G228+J228+K228+L228+M228)&gt;0,(G228+J228+K228+L228+M228)," ")</f>
        <v>1321660</v>
      </c>
      <c r="G228" s="45">
        <f>IF((H228+I228)&gt;0,(H228+I228)," ")</f>
        <v>1319119</v>
      </c>
      <c r="H228" s="47">
        <v>1173711</v>
      </c>
      <c r="I228" s="46">
        <v>145408</v>
      </c>
      <c r="J228" s="490"/>
      <c r="K228" s="46">
        <v>2541</v>
      </c>
      <c r="L228" s="456"/>
      <c r="M228" s="446"/>
      <c r="N228" s="45">
        <f>O228</f>
        <v>40000</v>
      </c>
      <c r="O228" s="700">
        <v>40000</v>
      </c>
    </row>
    <row r="229" spans="1:15" ht="15" customHeight="1">
      <c r="A229" s="457"/>
      <c r="B229" s="73"/>
      <c r="C229" s="852"/>
      <c r="D229" s="18" t="s">
        <v>38</v>
      </c>
      <c r="E229" s="21">
        <f>F229</f>
        <v>1309465.0999999999</v>
      </c>
      <c r="F229" s="21">
        <f>G229+K229</f>
        <v>1309465.0999999999</v>
      </c>
      <c r="G229" s="21">
        <f>H229+I229</f>
        <v>1306924.16</v>
      </c>
      <c r="H229" s="286">
        <v>1163098.25</v>
      </c>
      <c r="I229" s="727">
        <v>143825.91</v>
      </c>
      <c r="J229" s="469"/>
      <c r="K229" s="727">
        <v>2540.94</v>
      </c>
      <c r="L229" s="456"/>
      <c r="M229" s="446"/>
      <c r="N229" s="21">
        <f>O229</f>
        <v>0</v>
      </c>
      <c r="O229" s="716">
        <v>0</v>
      </c>
    </row>
    <row r="230" spans="1:15" ht="15" customHeight="1">
      <c r="A230" s="457"/>
      <c r="B230" s="73"/>
      <c r="C230" s="70"/>
      <c r="D230" s="18" t="s">
        <v>39</v>
      </c>
      <c r="E230" s="21">
        <f>ROUND((E229/E228)*100,2)</f>
        <v>96.17</v>
      </c>
      <c r="F230" s="21">
        <f>ROUND((F229/F228)*100,2)</f>
        <v>99.08</v>
      </c>
      <c r="G230" s="21">
        <f>ROUND((G229/G228)*100,2)</f>
        <v>99.08</v>
      </c>
      <c r="H230" s="21">
        <f>ROUND((H229/H228)*100,2)</f>
        <v>99.1</v>
      </c>
      <c r="I230" s="21">
        <f>ROUND((I229/I228)*100,2)</f>
        <v>98.91</v>
      </c>
      <c r="J230" s="469"/>
      <c r="K230" s="21">
        <f>ROUND((K229/K228)*100,2)</f>
        <v>100</v>
      </c>
      <c r="L230" s="456"/>
      <c r="M230" s="446"/>
      <c r="N230" s="21">
        <f>ROUND((N229/N228)*100,2)</f>
        <v>0</v>
      </c>
      <c r="O230" s="716">
        <f>ROUND((O229/O228)*100,2)</f>
        <v>0</v>
      </c>
    </row>
    <row r="231" spans="1:15" ht="15" customHeight="1">
      <c r="A231" s="457"/>
      <c r="B231" s="61" t="s">
        <v>209</v>
      </c>
      <c r="C231" s="68" t="s">
        <v>210</v>
      </c>
      <c r="D231" s="608" t="s">
        <v>37</v>
      </c>
      <c r="E231" s="23">
        <f>F231</f>
        <v>112014</v>
      </c>
      <c r="F231" s="20">
        <f>G231+K231</f>
        <v>112014</v>
      </c>
      <c r="G231" s="23">
        <f>H231+I231</f>
        <v>76800</v>
      </c>
      <c r="H231" s="279">
        <v>9600</v>
      </c>
      <c r="I231" s="20">
        <v>67200</v>
      </c>
      <c r="J231" s="528"/>
      <c r="K231" s="20">
        <v>35214</v>
      </c>
      <c r="L231" s="492"/>
      <c r="M231" s="488"/>
      <c r="N231" s="492"/>
      <c r="O231" s="708"/>
    </row>
    <row r="232" spans="1:15" ht="15" customHeight="1">
      <c r="A232" s="457"/>
      <c r="B232" s="59"/>
      <c r="C232" s="70"/>
      <c r="D232" s="18" t="s">
        <v>38</v>
      </c>
      <c r="E232" s="21">
        <f>F232</f>
        <v>109933.20999999999</v>
      </c>
      <c r="F232" s="21">
        <f>G232+K232</f>
        <v>109933.20999999999</v>
      </c>
      <c r="G232" s="21">
        <f>H232+I232</f>
        <v>74720.01</v>
      </c>
      <c r="H232" s="727">
        <v>7520.01</v>
      </c>
      <c r="I232" s="286">
        <v>67200</v>
      </c>
      <c r="J232" s="719"/>
      <c r="K232" s="286">
        <v>35213.2</v>
      </c>
      <c r="L232" s="467"/>
      <c r="M232" s="446"/>
      <c r="N232" s="467"/>
      <c r="O232" s="561"/>
    </row>
    <row r="233" spans="1:15" ht="15" customHeight="1">
      <c r="A233" s="457"/>
      <c r="B233" s="60"/>
      <c r="C233" s="72"/>
      <c r="D233" s="19" t="s">
        <v>39</v>
      </c>
      <c r="E233" s="21">
        <f>ROUND((E232/E231)*100,2)</f>
        <v>98.14</v>
      </c>
      <c r="F233" s="21">
        <f>ROUND((F232/F231)*100,2)</f>
        <v>98.14</v>
      </c>
      <c r="G233" s="21">
        <f>ROUND((G232/G231)*100,2)</f>
        <v>97.29</v>
      </c>
      <c r="H233" s="803">
        <f>ROUND((H232/H231)*100,2)</f>
        <v>78.33</v>
      </c>
      <c r="I233" s="720">
        <f>ROUND((I232/I231)*100,2)</f>
        <v>100</v>
      </c>
      <c r="J233" s="812"/>
      <c r="K233" s="720">
        <v>99.99</v>
      </c>
      <c r="L233" s="474"/>
      <c r="M233" s="448"/>
      <c r="N233" s="474"/>
      <c r="O233" s="494"/>
    </row>
    <row r="234" spans="1:15" ht="15" customHeight="1">
      <c r="A234" s="457"/>
      <c r="B234" s="80" t="s">
        <v>137</v>
      </c>
      <c r="C234" s="851" t="s">
        <v>52</v>
      </c>
      <c r="D234" s="17" t="s">
        <v>37</v>
      </c>
      <c r="E234" s="23">
        <f>IF((F234+N234)&gt;0,(F234+N234)," ")</f>
        <v>1246186</v>
      </c>
      <c r="F234" s="20">
        <f>IF((G234+J234+K234+L234+M234)&gt;0,(G234+J234+K234+L234+M234)," ")</f>
        <v>1196186</v>
      </c>
      <c r="G234" s="530"/>
      <c r="H234" s="531"/>
      <c r="I234" s="532"/>
      <c r="J234" s="49">
        <v>21074</v>
      </c>
      <c r="K234" s="462"/>
      <c r="L234" s="23">
        <v>1175112</v>
      </c>
      <c r="M234" s="488"/>
      <c r="N234" s="23">
        <f>O234</f>
        <v>50000</v>
      </c>
      <c r="O234" s="701">
        <v>50000</v>
      </c>
    </row>
    <row r="235" spans="1:15" ht="15" customHeight="1">
      <c r="A235" s="457"/>
      <c r="B235" s="81"/>
      <c r="C235" s="853"/>
      <c r="D235" s="18" t="s">
        <v>38</v>
      </c>
      <c r="E235" s="24">
        <f>F235+N235</f>
        <v>1224499.34</v>
      </c>
      <c r="F235" s="21">
        <f>J235+L235</f>
        <v>1174499.34</v>
      </c>
      <c r="G235" s="472"/>
      <c r="H235" s="512"/>
      <c r="I235" s="522"/>
      <c r="J235" s="719">
        <v>21074</v>
      </c>
      <c r="K235" s="469"/>
      <c r="L235" s="24">
        <v>1153425.34</v>
      </c>
      <c r="M235" s="446"/>
      <c r="N235" s="24">
        <f>O235</f>
        <v>50000</v>
      </c>
      <c r="O235" s="716">
        <v>50000</v>
      </c>
    </row>
    <row r="236" spans="1:15" ht="15" customHeight="1" thickBot="1">
      <c r="A236" s="523"/>
      <c r="B236" s="820"/>
      <c r="C236" s="821"/>
      <c r="D236" s="610" t="s">
        <v>39</v>
      </c>
      <c r="E236" s="811">
        <f>ROUND((E235/E234)*100,2)</f>
        <v>98.26</v>
      </c>
      <c r="F236" s="749">
        <f>ROUND((F235/F234)*100,2)</f>
        <v>98.19</v>
      </c>
      <c r="G236" s="504"/>
      <c r="H236" s="524"/>
      <c r="I236" s="822"/>
      <c r="J236" s="749">
        <f>ROUND((J235/J234)*100,2)</f>
        <v>100</v>
      </c>
      <c r="K236" s="823"/>
      <c r="L236" s="824">
        <f>ROUND((L235/L234)*100,2)</f>
        <v>98.15</v>
      </c>
      <c r="M236" s="501"/>
      <c r="N236" s="749">
        <f>ROUND((N235/N234)*100,2)</f>
        <v>100</v>
      </c>
      <c r="O236" s="734">
        <f>ROUND((O235/O234)*100,2)</f>
        <v>100</v>
      </c>
    </row>
    <row r="237" spans="1:15" ht="15" customHeight="1" thickBot="1">
      <c r="A237" s="846">
        <v>1</v>
      </c>
      <c r="B237" s="847" t="s">
        <v>33</v>
      </c>
      <c r="C237" s="838">
        <v>3</v>
      </c>
      <c r="D237" s="838">
        <v>4</v>
      </c>
      <c r="E237" s="842">
        <v>5</v>
      </c>
      <c r="F237" s="842">
        <v>6</v>
      </c>
      <c r="G237" s="842">
        <v>7</v>
      </c>
      <c r="H237" s="842">
        <v>8</v>
      </c>
      <c r="I237" s="842">
        <v>9</v>
      </c>
      <c r="J237" s="842">
        <v>10</v>
      </c>
      <c r="K237" s="842">
        <v>11</v>
      </c>
      <c r="L237" s="842">
        <v>12</v>
      </c>
      <c r="M237" s="842">
        <v>13</v>
      </c>
      <c r="N237" s="842">
        <v>14</v>
      </c>
      <c r="O237" s="844">
        <v>15</v>
      </c>
    </row>
    <row r="238" spans="1:15" ht="16.5" customHeight="1">
      <c r="A238" s="943">
        <v>854</v>
      </c>
      <c r="B238" s="829"/>
      <c r="C238" s="861" t="s">
        <v>138</v>
      </c>
      <c r="D238" s="830" t="s">
        <v>37</v>
      </c>
      <c r="E238" s="50">
        <f>IF((F238+N238)&gt;0,(F238+N238)," ")</f>
        <v>10724051</v>
      </c>
      <c r="F238" s="831">
        <f>IF((G238+J238+K238+L238+M238)&gt;0,(G238+J238+K238+L238+M238)," ")</f>
        <v>10520051</v>
      </c>
      <c r="G238" s="96">
        <f>IF((H238+I238)&gt;0,(H238+I238)," ")</f>
        <v>9940340</v>
      </c>
      <c r="H238" s="831">
        <f>H241+H244+H247+H250+H253+H262+H265</f>
        <v>7228284</v>
      </c>
      <c r="I238" s="50">
        <f>I241+I244+I247+I250+I253+I262+I265+I268+I271</f>
        <v>2712056</v>
      </c>
      <c r="J238" s="831">
        <f>J259</f>
        <v>318643</v>
      </c>
      <c r="K238" s="50">
        <f>K241+K244+K247+K250+K253+K256+K262+K265+K268+K271</f>
        <v>261068</v>
      </c>
      <c r="L238" s="505"/>
      <c r="M238" s="435"/>
      <c r="N238" s="831">
        <f>O238</f>
        <v>204000</v>
      </c>
      <c r="O238" s="704">
        <f>O247</f>
        <v>204000</v>
      </c>
    </row>
    <row r="239" spans="1:15" ht="15.75" customHeight="1">
      <c r="A239" s="940"/>
      <c r="B239" s="64"/>
      <c r="C239" s="855"/>
      <c r="D239" s="14" t="s">
        <v>38</v>
      </c>
      <c r="E239" s="6">
        <f>E242+E245+E248+E251+E254+E257+E263+E266+E269+E272+E260</f>
        <v>10545332.69</v>
      </c>
      <c r="F239" s="282">
        <f>F242+F245+F248+F251+F254+F257+F263+F266+F269+F272+F260</f>
        <v>10379273.25</v>
      </c>
      <c r="G239" s="757">
        <f>G242+G245+G248+G251+G254+G263+G266+G269+G272</f>
        <v>9803256.569999998</v>
      </c>
      <c r="H239" s="282">
        <f>H242+H245+H248+H251+H254+H263+H266</f>
        <v>7187360.78</v>
      </c>
      <c r="I239" s="6">
        <f>I242+I245+I248+I251+I254+I263+I266+I269+I272</f>
        <v>2615895.7900000005</v>
      </c>
      <c r="J239" s="282">
        <f>J260</f>
        <v>316072.94</v>
      </c>
      <c r="K239" s="6">
        <f>K242+K245+K248+K251+K254+K257+K263+K266</f>
        <v>259943.74</v>
      </c>
      <c r="L239" s="379"/>
      <c r="M239" s="380"/>
      <c r="N239" s="282">
        <f>O239</f>
        <v>166059.44</v>
      </c>
      <c r="O239" s="712">
        <f>O248</f>
        <v>166059.44</v>
      </c>
    </row>
    <row r="240" spans="1:15" ht="13.5" customHeight="1">
      <c r="A240" s="941"/>
      <c r="B240" s="64"/>
      <c r="C240" s="82"/>
      <c r="D240" s="14" t="s">
        <v>39</v>
      </c>
      <c r="E240" s="6">
        <f aca="true" t="shared" si="16" ref="E240:K240">ROUND((E239/E238)*100,2)</f>
        <v>98.33</v>
      </c>
      <c r="F240" s="16">
        <f t="shared" si="16"/>
        <v>98.66</v>
      </c>
      <c r="G240" s="16">
        <f t="shared" si="16"/>
        <v>98.62</v>
      </c>
      <c r="H240" s="16">
        <f t="shared" si="16"/>
        <v>99.43</v>
      </c>
      <c r="I240" s="16">
        <f t="shared" si="16"/>
        <v>96.45</v>
      </c>
      <c r="J240" s="16">
        <f t="shared" si="16"/>
        <v>99.19</v>
      </c>
      <c r="K240" s="16">
        <f t="shared" si="16"/>
        <v>99.57</v>
      </c>
      <c r="L240" s="384"/>
      <c r="M240" s="385"/>
      <c r="N240" s="16">
        <f>ROUND((N239/N238)*100,2)</f>
        <v>81.4</v>
      </c>
      <c r="O240" s="733">
        <f>ROUND((O239/O238)*100,2)</f>
        <v>81.4</v>
      </c>
    </row>
    <row r="241" spans="1:15" ht="15.75" customHeight="1">
      <c r="A241" s="497"/>
      <c r="B241" s="61" t="s">
        <v>139</v>
      </c>
      <c r="C241" s="851" t="s">
        <v>140</v>
      </c>
      <c r="D241" s="28" t="s">
        <v>37</v>
      </c>
      <c r="E241" s="20">
        <f>IF((F241+N241)&gt;0,(F241+N241)," ")</f>
        <v>283655</v>
      </c>
      <c r="F241" s="42">
        <f>IF((G241+J241+K241+L241+M241)&gt;0,(G241+J241+K241+L241+M241)," ")</f>
        <v>283655</v>
      </c>
      <c r="G241" s="45">
        <f>IF((H241+I241)&gt;0,(H241+I241)," ")</f>
        <v>281650</v>
      </c>
      <c r="H241" s="46">
        <v>265708</v>
      </c>
      <c r="I241" s="47">
        <v>15942</v>
      </c>
      <c r="J241" s="463"/>
      <c r="K241" s="43">
        <v>2005</v>
      </c>
      <c r="L241" s="483"/>
      <c r="M241" s="471"/>
      <c r="N241" s="467"/>
      <c r="O241" s="561"/>
    </row>
    <row r="242" spans="1:15" ht="15" customHeight="1">
      <c r="A242" s="497"/>
      <c r="B242" s="59"/>
      <c r="C242" s="853"/>
      <c r="D242" s="27" t="s">
        <v>38</v>
      </c>
      <c r="E242" s="730">
        <f>F242</f>
        <v>282312.80000000005</v>
      </c>
      <c r="F242" s="731">
        <f>G242+K242</f>
        <v>282312.80000000005</v>
      </c>
      <c r="G242" s="730">
        <f>H242+I242</f>
        <v>280327.60000000003</v>
      </c>
      <c r="H242" s="294">
        <v>264390.46</v>
      </c>
      <c r="I242" s="729">
        <v>15937.14</v>
      </c>
      <c r="J242" s="533"/>
      <c r="K242" s="729">
        <v>1985.2</v>
      </c>
      <c r="L242" s="484"/>
      <c r="M242" s="471"/>
      <c r="N242" s="467"/>
      <c r="O242" s="561"/>
    </row>
    <row r="243" spans="1:15" ht="13.5" customHeight="1">
      <c r="A243" s="497"/>
      <c r="B243" s="60"/>
      <c r="C243" s="72"/>
      <c r="D243" s="29" t="s">
        <v>39</v>
      </c>
      <c r="E243" s="285">
        <f>ROUND((E242/E241)*100,2)</f>
        <v>99.53</v>
      </c>
      <c r="F243" s="285">
        <f>ROUND((F242/F241)*100,2)</f>
        <v>99.53</v>
      </c>
      <c r="G243" s="285">
        <f>ROUND((G242/G241)*100,2)</f>
        <v>99.53</v>
      </c>
      <c r="H243" s="285">
        <f>ROUND((H242/H241)*100,2)</f>
        <v>99.5</v>
      </c>
      <c r="I243" s="285">
        <f>ROUND((I242/I241)*100,2)</f>
        <v>99.97</v>
      </c>
      <c r="J243" s="535"/>
      <c r="K243" s="285">
        <f>ROUND((K242/K241)*100,2)</f>
        <v>99.01</v>
      </c>
      <c r="L243" s="484"/>
      <c r="M243" s="471"/>
      <c r="N243" s="467"/>
      <c r="O243" s="561"/>
    </row>
    <row r="244" spans="1:15" ht="14.25" customHeight="1">
      <c r="A244" s="497"/>
      <c r="B244" s="59" t="s">
        <v>141</v>
      </c>
      <c r="C244" s="851" t="s">
        <v>142</v>
      </c>
      <c r="D244" s="26" t="s">
        <v>37</v>
      </c>
      <c r="E244" s="10">
        <f>IF((F244)&gt;0,(F244)," ")</f>
        <v>1090381</v>
      </c>
      <c r="F244" s="296">
        <f>IF((G244+J244+K244+L244+M244)&gt;0,(G244+J244+K244+L244+M244)," ")</f>
        <v>1090381</v>
      </c>
      <c r="G244" s="10">
        <f>IF((H244+I244)&gt;0,(H244+I244)," ")</f>
        <v>1088892</v>
      </c>
      <c r="H244" s="85">
        <v>796011</v>
      </c>
      <c r="I244" s="84">
        <v>292881</v>
      </c>
      <c r="J244" s="537"/>
      <c r="K244" s="84">
        <v>1489</v>
      </c>
      <c r="L244" s="464"/>
      <c r="M244" s="464"/>
      <c r="N244" s="827" t="str">
        <f>O244</f>
        <v> </v>
      </c>
      <c r="O244" s="698" t="s">
        <v>0</v>
      </c>
    </row>
    <row r="245" spans="1:15" ht="14.25" customHeight="1">
      <c r="A245" s="497"/>
      <c r="B245" s="59"/>
      <c r="C245" s="852"/>
      <c r="D245" s="27" t="s">
        <v>38</v>
      </c>
      <c r="E245" s="730">
        <f>F245</f>
        <v>1060508.3900000001</v>
      </c>
      <c r="F245" s="731">
        <f>G245+K245</f>
        <v>1060508.3900000001</v>
      </c>
      <c r="G245" s="730">
        <f>H245+I245</f>
        <v>1059083.07</v>
      </c>
      <c r="H245" s="294">
        <v>785438.99</v>
      </c>
      <c r="I245" s="729">
        <v>273644.08</v>
      </c>
      <c r="J245" s="294"/>
      <c r="K245" s="729">
        <v>1425.32</v>
      </c>
      <c r="L245" s="471"/>
      <c r="M245" s="471"/>
      <c r="N245" s="456" t="s">
        <v>0</v>
      </c>
      <c r="O245" s="561" t="s">
        <v>0</v>
      </c>
    </row>
    <row r="246" spans="1:15" ht="14.25" customHeight="1">
      <c r="A246" s="497"/>
      <c r="B246" s="59"/>
      <c r="C246" s="70"/>
      <c r="D246" s="27" t="s">
        <v>39</v>
      </c>
      <c r="E246" s="730">
        <f>ROUND((E245/E244)*100,2)</f>
        <v>97.26</v>
      </c>
      <c r="F246" s="730">
        <f>ROUND((F245/F244)*100,2)</f>
        <v>97.26</v>
      </c>
      <c r="G246" s="730">
        <f>ROUND((G245/G244)*100,2)</f>
        <v>97.26</v>
      </c>
      <c r="H246" s="730">
        <f>ROUND((H245/H244)*100,2)</f>
        <v>98.67</v>
      </c>
      <c r="I246" s="730">
        <f>ROUND((I245/I244)*100,2)</f>
        <v>93.43</v>
      </c>
      <c r="J246" s="294"/>
      <c r="K246" s="285">
        <f>ROUND((K245/K244)*100,2)</f>
        <v>95.72</v>
      </c>
      <c r="L246" s="477"/>
      <c r="M246" s="477"/>
      <c r="N246" s="489" t="s">
        <v>0</v>
      </c>
      <c r="O246" s="494" t="s">
        <v>0</v>
      </c>
    </row>
    <row r="247" spans="1:15" ht="16.5" customHeight="1">
      <c r="A247" s="497"/>
      <c r="B247" s="61" t="s">
        <v>143</v>
      </c>
      <c r="C247" s="851" t="s">
        <v>184</v>
      </c>
      <c r="D247" s="28" t="s">
        <v>37</v>
      </c>
      <c r="E247" s="8">
        <f>F247+N247</f>
        <v>1115584</v>
      </c>
      <c r="F247" s="613">
        <f>IF((G247+J247+K247+L247+M247)&gt;0,(G247+J247+K247+L247+M247)," ")</f>
        <v>911584</v>
      </c>
      <c r="G247" s="8">
        <f>IF((H247+I247)&gt;0,(H247+I247)," ")</f>
        <v>909283</v>
      </c>
      <c r="H247" s="629">
        <v>780595</v>
      </c>
      <c r="I247" s="84">
        <v>128688</v>
      </c>
      <c r="J247" s="537"/>
      <c r="K247" s="86">
        <v>2301</v>
      </c>
      <c r="L247" s="471"/>
      <c r="M247" s="471"/>
      <c r="N247" s="828">
        <f>O247</f>
        <v>204000</v>
      </c>
      <c r="O247" s="700">
        <v>204000</v>
      </c>
    </row>
    <row r="248" spans="1:15" ht="14.25" customHeight="1">
      <c r="A248" s="497"/>
      <c r="B248" s="62"/>
      <c r="C248" s="853"/>
      <c r="D248" s="27" t="s">
        <v>38</v>
      </c>
      <c r="E248" s="730">
        <f>F248+N248</f>
        <v>1065134.2</v>
      </c>
      <c r="F248" s="731">
        <f>G248+K248</f>
        <v>899074.7599999999</v>
      </c>
      <c r="G248" s="730">
        <f>H248+I248</f>
        <v>896993.6799999999</v>
      </c>
      <c r="H248" s="816">
        <v>779799.69</v>
      </c>
      <c r="I248" s="729">
        <v>117193.99</v>
      </c>
      <c r="J248" s="533"/>
      <c r="K248" s="729">
        <v>2081.08</v>
      </c>
      <c r="L248" s="471"/>
      <c r="M248" s="471"/>
      <c r="N248" s="803">
        <f>O248</f>
        <v>166059.44</v>
      </c>
      <c r="O248" s="716">
        <v>166059.44</v>
      </c>
    </row>
    <row r="249" spans="1:15" ht="13.5" customHeight="1">
      <c r="A249" s="497"/>
      <c r="B249" s="825"/>
      <c r="C249" s="72"/>
      <c r="D249" s="29" t="s">
        <v>39</v>
      </c>
      <c r="E249" s="285">
        <f>ROUND((E248/E247)*100,2)</f>
        <v>95.48</v>
      </c>
      <c r="F249" s="285">
        <f>ROUND((F248/F247)*100,2)</f>
        <v>98.63</v>
      </c>
      <c r="G249" s="285">
        <f>ROUND((G248/G247)*100,2)</f>
        <v>98.65</v>
      </c>
      <c r="H249" s="285">
        <f>ROUND((H248/H247)*100,2)</f>
        <v>99.9</v>
      </c>
      <c r="I249" s="285">
        <f>ROUND((I248/I247)*100,2)</f>
        <v>91.07</v>
      </c>
      <c r="J249" s="535"/>
      <c r="K249" s="285">
        <f>ROUND((K248/K247)*100,2)</f>
        <v>90.44</v>
      </c>
      <c r="L249" s="477"/>
      <c r="M249" s="477"/>
      <c r="N249" s="285">
        <f>ROUND((N248/N247)*100,2)</f>
        <v>81.4</v>
      </c>
      <c r="O249" s="726">
        <f>ROUND((O248/O247)*100,2)</f>
        <v>81.4</v>
      </c>
    </row>
    <row r="250" spans="1:15" ht="15.75" customHeight="1">
      <c r="A250" s="457"/>
      <c r="B250" s="73" t="s">
        <v>144</v>
      </c>
      <c r="C250" s="852" t="s">
        <v>145</v>
      </c>
      <c r="D250" s="26" t="s">
        <v>37</v>
      </c>
      <c r="E250" s="10">
        <f>IF((F250+N250)&gt;0,(F250+N250)," ")</f>
        <v>267119</v>
      </c>
      <c r="F250" s="296">
        <f>IF((G250+J250+K250+L250+M250)&gt;0,(G250+J250+K250+L250+M250)," ")</f>
        <v>267119</v>
      </c>
      <c r="G250" s="10">
        <f>IF((H250+I250)&gt;0,(H250+I250)," ")</f>
        <v>267119</v>
      </c>
      <c r="H250" s="85">
        <v>234686</v>
      </c>
      <c r="I250" s="86">
        <v>32433</v>
      </c>
      <c r="J250" s="533"/>
      <c r="K250" s="826">
        <v>0</v>
      </c>
      <c r="L250" s="471"/>
      <c r="M250" s="471"/>
      <c r="N250" s="467"/>
      <c r="O250" s="561"/>
    </row>
    <row r="251" spans="1:15" ht="15" customHeight="1">
      <c r="A251" s="457"/>
      <c r="B251" s="73"/>
      <c r="C251" s="852"/>
      <c r="D251" s="27" t="s">
        <v>38</v>
      </c>
      <c r="E251" s="730">
        <f>F251</f>
        <v>265837.8</v>
      </c>
      <c r="F251" s="731">
        <f>G251+K251</f>
        <v>265837.8</v>
      </c>
      <c r="G251" s="730">
        <f>H251+I251</f>
        <v>265837.8</v>
      </c>
      <c r="H251" s="294">
        <v>234271.46</v>
      </c>
      <c r="I251" s="729">
        <v>31566.34</v>
      </c>
      <c r="J251" s="533"/>
      <c r="K251" s="617">
        <v>0</v>
      </c>
      <c r="L251" s="471"/>
      <c r="M251" s="471"/>
      <c r="N251" s="467"/>
      <c r="O251" s="561"/>
    </row>
    <row r="252" spans="1:15" ht="17.25" customHeight="1">
      <c r="A252" s="491"/>
      <c r="B252" s="615"/>
      <c r="C252" s="616"/>
      <c r="D252" s="27" t="s">
        <v>39</v>
      </c>
      <c r="E252" s="730">
        <f>ROUND((E251/E250)*100,2)</f>
        <v>99.52</v>
      </c>
      <c r="F252" s="730">
        <f>ROUND((F251/F250)*100,2)</f>
        <v>99.52</v>
      </c>
      <c r="G252" s="730">
        <f>ROUND((G251/G250)*100,2)</f>
        <v>99.52</v>
      </c>
      <c r="H252" s="730">
        <f>ROUND((H251/H250)*100,2)</f>
        <v>99.82</v>
      </c>
      <c r="I252" s="730">
        <f>ROUND((I251/I250)*100,2)</f>
        <v>97.33</v>
      </c>
      <c r="J252" s="533"/>
      <c r="K252" s="618">
        <v>0</v>
      </c>
      <c r="L252" s="471"/>
      <c r="M252" s="471"/>
      <c r="N252" s="467"/>
      <c r="O252" s="561"/>
    </row>
    <row r="253" spans="1:15" ht="14.25" customHeight="1">
      <c r="A253" s="539"/>
      <c r="B253" s="61" t="s">
        <v>146</v>
      </c>
      <c r="C253" s="851" t="s">
        <v>147</v>
      </c>
      <c r="D253" s="28" t="s">
        <v>37</v>
      </c>
      <c r="E253" s="8">
        <f>IF((F253)&gt;0,(F253)," ")</f>
        <v>1276169</v>
      </c>
      <c r="F253" s="613">
        <f>IF((G253+J253+K253+L253+M253)&gt;0,(G253+J253+K253+L253+M253)," ")</f>
        <v>1276169</v>
      </c>
      <c r="G253" s="8">
        <f>IF((H253+I253)&gt;0,(H253+I253)," ")</f>
        <v>1270666</v>
      </c>
      <c r="H253" s="614">
        <v>710258</v>
      </c>
      <c r="I253" s="84">
        <v>560408</v>
      </c>
      <c r="J253" s="619"/>
      <c r="K253" s="84">
        <v>5503</v>
      </c>
      <c r="L253" s="464"/>
      <c r="M253" s="464"/>
      <c r="N253" s="458" t="s">
        <v>0</v>
      </c>
      <c r="O253" s="698" t="s">
        <v>0</v>
      </c>
    </row>
    <row r="254" spans="1:15" ht="13.5" customHeight="1">
      <c r="A254" s="539"/>
      <c r="B254" s="59"/>
      <c r="C254" s="852"/>
      <c r="D254" s="27" t="s">
        <v>38</v>
      </c>
      <c r="E254" s="730">
        <f>F254</f>
        <v>1245085.5999999999</v>
      </c>
      <c r="F254" s="731">
        <f>G254+K254</f>
        <v>1245085.5999999999</v>
      </c>
      <c r="G254" s="730">
        <f>H254+I254</f>
        <v>1239582.65</v>
      </c>
      <c r="H254" s="294">
        <v>697808.65</v>
      </c>
      <c r="I254" s="729">
        <v>541774</v>
      </c>
      <c r="J254" s="533"/>
      <c r="K254" s="729">
        <v>5502.95</v>
      </c>
      <c r="L254" s="471"/>
      <c r="M254" s="471"/>
      <c r="N254" s="467" t="s">
        <v>0</v>
      </c>
      <c r="O254" s="561" t="s">
        <v>0</v>
      </c>
    </row>
    <row r="255" spans="1:15" ht="14.25" customHeight="1">
      <c r="A255" s="539"/>
      <c r="B255" s="60"/>
      <c r="C255" s="72"/>
      <c r="D255" s="29" t="s">
        <v>39</v>
      </c>
      <c r="E255" s="285">
        <f>ROUND((E254/E253)*100,2)</f>
        <v>97.56</v>
      </c>
      <c r="F255" s="285">
        <f>ROUND((F254/F253)*100,2)</f>
        <v>97.56</v>
      </c>
      <c r="G255" s="285">
        <f>ROUND((G254/G253)*100,2)</f>
        <v>97.55</v>
      </c>
      <c r="H255" s="285">
        <f>ROUND((H254/H253)*100,2)</f>
        <v>98.25</v>
      </c>
      <c r="I255" s="285">
        <f>ROUND((I254/I253)*100,2)</f>
        <v>96.67</v>
      </c>
      <c r="J255" s="535"/>
      <c r="K255" s="285">
        <f>ROUND((K254/K253)*100,2)</f>
        <v>100</v>
      </c>
      <c r="L255" s="477"/>
      <c r="M255" s="477"/>
      <c r="N255" s="448" t="s">
        <v>0</v>
      </c>
      <c r="O255" s="494" t="s">
        <v>0</v>
      </c>
    </row>
    <row r="256" spans="1:15" ht="14.25" customHeight="1">
      <c r="A256" s="491"/>
      <c r="B256" s="73" t="s">
        <v>148</v>
      </c>
      <c r="C256" s="851" t="s">
        <v>149</v>
      </c>
      <c r="D256" s="26" t="s">
        <v>37</v>
      </c>
      <c r="E256" s="10">
        <f>IF((F256+N256)&gt;0,(F256+N256)," ")</f>
        <v>42120</v>
      </c>
      <c r="F256" s="296">
        <f>IF((G256+J256+K256+L256+M256)&gt;0,(G256+J256+K256+L256+M256)," ")</f>
        <v>42120</v>
      </c>
      <c r="G256" s="419"/>
      <c r="H256" s="533"/>
      <c r="I256" s="534"/>
      <c r="J256" s="533"/>
      <c r="K256" s="86">
        <v>42120</v>
      </c>
      <c r="L256" s="464"/>
      <c r="M256" s="464"/>
      <c r="N256" s="465"/>
      <c r="O256" s="685"/>
    </row>
    <row r="257" spans="1:15" ht="14.25" customHeight="1">
      <c r="A257" s="491"/>
      <c r="B257" s="73"/>
      <c r="C257" s="852"/>
      <c r="D257" s="27" t="s">
        <v>38</v>
      </c>
      <c r="E257" s="730">
        <f>F257</f>
        <v>42120</v>
      </c>
      <c r="F257" s="731">
        <f>K257</f>
        <v>42120</v>
      </c>
      <c r="G257" s="730"/>
      <c r="H257" s="294"/>
      <c r="I257" s="729"/>
      <c r="J257" s="294"/>
      <c r="K257" s="729">
        <v>42120</v>
      </c>
      <c r="L257" s="471"/>
      <c r="M257" s="471"/>
      <c r="N257" s="472"/>
      <c r="O257" s="686"/>
    </row>
    <row r="258" spans="1:15" ht="15" customHeight="1">
      <c r="A258" s="491"/>
      <c r="B258" s="73"/>
      <c r="C258" s="70"/>
      <c r="D258" s="27" t="s">
        <v>39</v>
      </c>
      <c r="E258" s="730">
        <f>ROUND((E257/E256)*100,2)</f>
        <v>100</v>
      </c>
      <c r="F258" s="730">
        <f>ROUND((F257/F256)*100,2)</f>
        <v>100</v>
      </c>
      <c r="G258" s="730"/>
      <c r="H258" s="294"/>
      <c r="I258" s="729"/>
      <c r="J258" s="294"/>
      <c r="K258" s="730">
        <f>ROUND((K257/K256)*100,2)</f>
        <v>100</v>
      </c>
      <c r="L258" s="477"/>
      <c r="M258" s="477"/>
      <c r="N258" s="478"/>
      <c r="O258" s="687"/>
    </row>
    <row r="259" spans="1:15" ht="15.75" customHeight="1">
      <c r="A259" s="491"/>
      <c r="B259" s="67" t="s">
        <v>150</v>
      </c>
      <c r="C259" s="851" t="s">
        <v>151</v>
      </c>
      <c r="D259" s="28" t="s">
        <v>37</v>
      </c>
      <c r="E259" s="8">
        <f>F259</f>
        <v>318643</v>
      </c>
      <c r="F259" s="613">
        <f>J259</f>
        <v>318643</v>
      </c>
      <c r="G259" s="441"/>
      <c r="H259" s="537"/>
      <c r="I259" s="540"/>
      <c r="J259" s="620">
        <v>318643</v>
      </c>
      <c r="K259" s="441"/>
      <c r="L259" s="471"/>
      <c r="M259" s="471"/>
      <c r="N259" s="472"/>
      <c r="O259" s="686"/>
    </row>
    <row r="260" spans="1:15" ht="14.25" customHeight="1">
      <c r="A260" s="491"/>
      <c r="B260" s="69"/>
      <c r="C260" s="853"/>
      <c r="D260" s="27" t="s">
        <v>38</v>
      </c>
      <c r="E260" s="730">
        <f>F260</f>
        <v>316072.94</v>
      </c>
      <c r="F260" s="731">
        <f>J260</f>
        <v>316072.94</v>
      </c>
      <c r="G260" s="730"/>
      <c r="H260" s="294"/>
      <c r="I260" s="729"/>
      <c r="J260" s="814">
        <v>316072.94</v>
      </c>
      <c r="K260" s="419"/>
      <c r="L260" s="471"/>
      <c r="M260" s="471"/>
      <c r="N260" s="472"/>
      <c r="O260" s="686"/>
    </row>
    <row r="261" spans="1:15" ht="16.5" customHeight="1">
      <c r="A261" s="491"/>
      <c r="B261" s="71"/>
      <c r="C261" s="72"/>
      <c r="D261" s="29" t="s">
        <v>39</v>
      </c>
      <c r="E261" s="730">
        <f>ROUND((E260/E259)*100,2)</f>
        <v>99.19</v>
      </c>
      <c r="F261" s="730">
        <f>ROUND((F260/F259)*100,2)</f>
        <v>99.19</v>
      </c>
      <c r="G261" s="285"/>
      <c r="H261" s="295"/>
      <c r="I261" s="815"/>
      <c r="J261" s="730">
        <f>ROUND((J260/J259)*100,2)</f>
        <v>99.19</v>
      </c>
      <c r="K261" s="424"/>
      <c r="L261" s="471"/>
      <c r="M261" s="471"/>
      <c r="N261" s="472"/>
      <c r="O261" s="686"/>
    </row>
    <row r="262" spans="1:15" ht="15.75" customHeight="1">
      <c r="A262" s="491"/>
      <c r="B262" s="67" t="s">
        <v>152</v>
      </c>
      <c r="C262" s="851" t="s">
        <v>153</v>
      </c>
      <c r="D262" s="28" t="s">
        <v>37</v>
      </c>
      <c r="E262" s="8">
        <f>IF((F262)&gt;0,(F262)," ")</f>
        <v>4336732</v>
      </c>
      <c r="F262" s="613">
        <f>IF((G262+J262+K262+L262+M262)&gt;0,(G262+J262+K262+L262+M262)," ")</f>
        <v>4336732</v>
      </c>
      <c r="G262" s="8">
        <f>IF((H262+I262)&gt;0,(H262+I262)," ")</f>
        <v>4203493</v>
      </c>
      <c r="H262" s="614">
        <v>3129076</v>
      </c>
      <c r="I262" s="84">
        <v>1074417</v>
      </c>
      <c r="J262" s="619"/>
      <c r="K262" s="84">
        <v>133239</v>
      </c>
      <c r="L262" s="464"/>
      <c r="M262" s="464"/>
      <c r="N262" s="530" t="s">
        <v>0</v>
      </c>
      <c r="O262" s="709" t="s">
        <v>0</v>
      </c>
    </row>
    <row r="263" spans="1:15" ht="14.25" customHeight="1">
      <c r="A263" s="491"/>
      <c r="B263" s="69"/>
      <c r="C263" s="853"/>
      <c r="D263" s="27" t="s">
        <v>38</v>
      </c>
      <c r="E263" s="730">
        <f>F263</f>
        <v>4289876.41</v>
      </c>
      <c r="F263" s="731">
        <f>G263+K263</f>
        <v>4289876.41</v>
      </c>
      <c r="G263" s="730">
        <f>H263+I263</f>
        <v>4157458.23</v>
      </c>
      <c r="H263" s="294">
        <v>3113701.39</v>
      </c>
      <c r="I263" s="729">
        <v>1043756.84</v>
      </c>
      <c r="J263" s="533"/>
      <c r="K263" s="729">
        <v>132418.18</v>
      </c>
      <c r="L263" s="471"/>
      <c r="M263" s="471"/>
      <c r="N263" s="467" t="s">
        <v>0</v>
      </c>
      <c r="O263" s="561" t="s">
        <v>0</v>
      </c>
    </row>
    <row r="264" spans="1:15" ht="16.5" customHeight="1">
      <c r="A264" s="491"/>
      <c r="B264" s="71"/>
      <c r="C264" s="72"/>
      <c r="D264" s="29" t="s">
        <v>39</v>
      </c>
      <c r="E264" s="285">
        <f>ROUND((E263/E262)*100,2)</f>
        <v>98.92</v>
      </c>
      <c r="F264" s="285">
        <f>ROUND((F263/F262)*100,2)</f>
        <v>98.92</v>
      </c>
      <c r="G264" s="285">
        <f>ROUND((G263/G262)*100,2)</f>
        <v>98.9</v>
      </c>
      <c r="H264" s="285">
        <f>ROUND((H263/H262)*100,2)</f>
        <v>99.51</v>
      </c>
      <c r="I264" s="285">
        <f>ROUND((I263/I262)*100,2)</f>
        <v>97.15</v>
      </c>
      <c r="J264" s="535"/>
      <c r="K264" s="285">
        <f>ROUND((K263/K262)*100,2)</f>
        <v>99.38</v>
      </c>
      <c r="L264" s="477"/>
      <c r="M264" s="477"/>
      <c r="N264" s="448" t="s">
        <v>0</v>
      </c>
      <c r="O264" s="494" t="s">
        <v>0</v>
      </c>
    </row>
    <row r="265" spans="1:15" ht="15.75" customHeight="1">
      <c r="A265" s="539"/>
      <c r="B265" s="61" t="s">
        <v>154</v>
      </c>
      <c r="C265" s="851" t="s">
        <v>155</v>
      </c>
      <c r="D265" s="26" t="s">
        <v>37</v>
      </c>
      <c r="E265" s="10">
        <f>IF((F265+N265)&gt;0,(F265+N265)," ")</f>
        <v>1899629</v>
      </c>
      <c r="F265" s="296">
        <f>IF((G265+J265+K265+L265+M265)&gt;0,(G265+J265+K265+L265+M265)," ")</f>
        <v>1899629</v>
      </c>
      <c r="G265" s="10">
        <f>IF((H265+I265)&gt;0,(H265+I265)," ")</f>
        <v>1825218</v>
      </c>
      <c r="H265" s="85">
        <v>1311950</v>
      </c>
      <c r="I265" s="86">
        <v>513268</v>
      </c>
      <c r="J265" s="294"/>
      <c r="K265" s="86">
        <v>74411</v>
      </c>
      <c r="L265" s="471"/>
      <c r="M265" s="471"/>
      <c r="N265" s="472"/>
      <c r="O265" s="686"/>
    </row>
    <row r="266" spans="1:15" ht="14.25" customHeight="1">
      <c r="A266" s="539"/>
      <c r="B266" s="59"/>
      <c r="C266" s="852"/>
      <c r="D266" s="27" t="s">
        <v>38</v>
      </c>
      <c r="E266" s="730">
        <f>F266</f>
        <v>1896182.8099999998</v>
      </c>
      <c r="F266" s="731">
        <f>G266+K266</f>
        <v>1896182.8099999998</v>
      </c>
      <c r="G266" s="730">
        <f>H266+I266</f>
        <v>1821771.7999999998</v>
      </c>
      <c r="H266" s="294">
        <v>1311950.14</v>
      </c>
      <c r="I266" s="729">
        <v>509821.66</v>
      </c>
      <c r="J266" s="294"/>
      <c r="K266" s="729">
        <v>74411.01</v>
      </c>
      <c r="L266" s="471"/>
      <c r="M266" s="471"/>
      <c r="N266" s="472"/>
      <c r="O266" s="686"/>
    </row>
    <row r="267" spans="1:15" ht="15" customHeight="1">
      <c r="A267" s="539"/>
      <c r="B267" s="60"/>
      <c r="C267" s="70"/>
      <c r="D267" s="27" t="s">
        <v>39</v>
      </c>
      <c r="E267" s="730">
        <f>ROUND((E266/E265)*100,2)</f>
        <v>99.82</v>
      </c>
      <c r="F267" s="285">
        <f>ROUND((F266/F265)*100,2)</f>
        <v>99.82</v>
      </c>
      <c r="G267" s="285">
        <f>ROUND((G266/G265)*100,2)</f>
        <v>99.81</v>
      </c>
      <c r="H267" s="285">
        <f>ROUND((H266/H265)*100,2)</f>
        <v>100</v>
      </c>
      <c r="I267" s="285">
        <f>ROUND((I266/I265)*100,2)</f>
        <v>99.33</v>
      </c>
      <c r="J267" s="294"/>
      <c r="K267" s="285">
        <f>ROUND((K266/K265)*100,2)</f>
        <v>100</v>
      </c>
      <c r="L267" s="477"/>
      <c r="M267" s="477"/>
      <c r="N267" s="478"/>
      <c r="O267" s="687"/>
    </row>
    <row r="268" spans="1:15" ht="14.25" customHeight="1">
      <c r="A268" s="491"/>
      <c r="B268" s="67" t="s">
        <v>156</v>
      </c>
      <c r="C268" s="851" t="s">
        <v>108</v>
      </c>
      <c r="D268" s="28" t="s">
        <v>37</v>
      </c>
      <c r="E268" s="8">
        <f>IF((F268+N268)&gt;0,(F268+N268)," ")</f>
        <v>38424</v>
      </c>
      <c r="F268" s="296">
        <f>IF((G268+J268+K268+L268+M268)&gt;0,(G268+J268+K268+L268+M268)," ")</f>
        <v>38424</v>
      </c>
      <c r="G268" s="10">
        <f>IF((H268+I268)&gt;0,(H268+I268)," ")</f>
        <v>38424</v>
      </c>
      <c r="H268" s="294"/>
      <c r="I268" s="86">
        <v>38424</v>
      </c>
      <c r="J268" s="537"/>
      <c r="K268" s="534"/>
      <c r="L268" s="464"/>
      <c r="M268" s="471"/>
      <c r="N268" s="472"/>
      <c r="O268" s="686"/>
    </row>
    <row r="269" spans="1:15" ht="15" customHeight="1">
      <c r="A269" s="491"/>
      <c r="B269" s="69"/>
      <c r="C269" s="853"/>
      <c r="D269" s="27" t="s">
        <v>38</v>
      </c>
      <c r="E269" s="730">
        <f>F269</f>
        <v>26606.74</v>
      </c>
      <c r="F269" s="731">
        <f>G269</f>
        <v>26606.74</v>
      </c>
      <c r="G269" s="730">
        <f>I269</f>
        <v>26606.74</v>
      </c>
      <c r="H269" s="294"/>
      <c r="I269" s="729">
        <v>26606.74</v>
      </c>
      <c r="J269" s="533"/>
      <c r="K269" s="534"/>
      <c r="L269" s="471"/>
      <c r="M269" s="471"/>
      <c r="N269" s="472"/>
      <c r="O269" s="686"/>
    </row>
    <row r="270" spans="1:15" ht="14.25" customHeight="1">
      <c r="A270" s="491"/>
      <c r="B270" s="621"/>
      <c r="C270" s="622"/>
      <c r="D270" s="29" t="s">
        <v>39</v>
      </c>
      <c r="E270" s="285">
        <f>ROUND((E269/E268)*100,2)</f>
        <v>69.25</v>
      </c>
      <c r="F270" s="285">
        <f>ROUND((F269/F268)*100,2)</f>
        <v>69.25</v>
      </c>
      <c r="G270" s="285">
        <f>ROUND((G269/G268)*100,2)</f>
        <v>69.25</v>
      </c>
      <c r="H270" s="295"/>
      <c r="I270" s="285">
        <f>ROUND((I269/I268)*100,2)</f>
        <v>69.25</v>
      </c>
      <c r="J270" s="535"/>
      <c r="K270" s="534"/>
      <c r="L270" s="471"/>
      <c r="M270" s="471"/>
      <c r="N270" s="472"/>
      <c r="O270" s="686"/>
    </row>
    <row r="271" spans="1:15" ht="13.5" customHeight="1">
      <c r="A271" s="491"/>
      <c r="B271" s="73" t="s">
        <v>157</v>
      </c>
      <c r="C271" s="851" t="s">
        <v>52</v>
      </c>
      <c r="D271" s="26" t="s">
        <v>37</v>
      </c>
      <c r="E271" s="10">
        <f>IF((F271+N271)&gt;0,(F271+N271)," ")</f>
        <v>55595</v>
      </c>
      <c r="F271" s="296">
        <f>IF((G271+J271+K271+L271+M271)&gt;0,(G271+J271+K271+L271+M271)," ")</f>
        <v>55595</v>
      </c>
      <c r="G271" s="10">
        <f>IF((H271+I271)&gt;0,(H271+I271)," ")</f>
        <v>55595</v>
      </c>
      <c r="H271" s="85"/>
      <c r="I271" s="86">
        <v>55595</v>
      </c>
      <c r="J271" s="541"/>
      <c r="K271" s="542"/>
      <c r="L271" s="464"/>
      <c r="M271" s="464"/>
      <c r="N271" s="465"/>
      <c r="O271" s="685"/>
    </row>
    <row r="272" spans="1:15" ht="13.5" customHeight="1">
      <c r="A272" s="491"/>
      <c r="B272" s="76"/>
      <c r="C272" s="852"/>
      <c r="D272" s="27" t="s">
        <v>38</v>
      </c>
      <c r="E272" s="730">
        <f>F272</f>
        <v>55595</v>
      </c>
      <c r="F272" s="731">
        <f>G272</f>
        <v>55595</v>
      </c>
      <c r="G272" s="730">
        <f>I272</f>
        <v>55595</v>
      </c>
      <c r="H272" s="294"/>
      <c r="I272" s="729">
        <v>55595</v>
      </c>
      <c r="J272" s="541"/>
      <c r="K272" s="543"/>
      <c r="L272" s="471"/>
      <c r="M272" s="471"/>
      <c r="N272" s="472"/>
      <c r="O272" s="686"/>
    </row>
    <row r="273" spans="1:15" ht="15" customHeight="1">
      <c r="A273" s="491"/>
      <c r="B273" s="76"/>
      <c r="C273" s="70"/>
      <c r="D273" s="27" t="s">
        <v>39</v>
      </c>
      <c r="E273" s="730">
        <f>ROUND((E272/E271)*100,2)</f>
        <v>100</v>
      </c>
      <c r="F273" s="730">
        <f>ROUND((F272/F271)*100,2)</f>
        <v>100</v>
      </c>
      <c r="G273" s="730">
        <f>ROUND((G272/G271)*100,2)</f>
        <v>100</v>
      </c>
      <c r="H273" s="294"/>
      <c r="I273" s="730">
        <f>ROUND((I272/I271)*100,2)</f>
        <v>100</v>
      </c>
      <c r="J273" s="419"/>
      <c r="K273" s="544"/>
      <c r="L273" s="477"/>
      <c r="M273" s="477"/>
      <c r="N273" s="478"/>
      <c r="O273" s="687"/>
    </row>
    <row r="274" spans="1:15" ht="13.5" customHeight="1">
      <c r="A274" s="922">
        <v>900</v>
      </c>
      <c r="B274" s="623"/>
      <c r="C274" s="856" t="s">
        <v>158</v>
      </c>
      <c r="D274" s="624" t="s">
        <v>37</v>
      </c>
      <c r="E274" s="4">
        <f>G274+J274+N274</f>
        <v>619203</v>
      </c>
      <c r="F274" s="2">
        <f>F277+F280</f>
        <v>119203</v>
      </c>
      <c r="G274" s="4">
        <f>G280</f>
        <v>88703</v>
      </c>
      <c r="H274" s="545"/>
      <c r="I274" s="637">
        <f>I280</f>
        <v>88703</v>
      </c>
      <c r="J274" s="636">
        <f>J277+J280</f>
        <v>30500</v>
      </c>
      <c r="K274" s="546" t="str">
        <f>K280</f>
        <v> </v>
      </c>
      <c r="L274" s="547"/>
      <c r="M274" s="548"/>
      <c r="N274" s="630">
        <f>O274</f>
        <v>500000</v>
      </c>
      <c r="O274" s="710">
        <f>O280</f>
        <v>500000</v>
      </c>
    </row>
    <row r="275" spans="1:15" ht="15.75" customHeight="1">
      <c r="A275" s="923"/>
      <c r="B275" s="625"/>
      <c r="C275" s="857"/>
      <c r="D275" s="626" t="s">
        <v>38</v>
      </c>
      <c r="E275" s="6">
        <f>E278+E281</f>
        <v>596565.5700000001</v>
      </c>
      <c r="F275" s="282">
        <f>F278+F281</f>
        <v>96565.57</v>
      </c>
      <c r="G275" s="6">
        <f>G281</f>
        <v>66479.57</v>
      </c>
      <c r="H275" s="817"/>
      <c r="I275" s="735">
        <f>I281</f>
        <v>66479.57</v>
      </c>
      <c r="J275" s="817">
        <f>J278+J281</f>
        <v>30086</v>
      </c>
      <c r="K275" s="549" t="str">
        <f>K281</f>
        <v> </v>
      </c>
      <c r="L275" s="547"/>
      <c r="M275" s="548"/>
      <c r="N275" s="631">
        <f>O275</f>
        <v>500000</v>
      </c>
      <c r="O275" s="711">
        <f>O281</f>
        <v>500000</v>
      </c>
    </row>
    <row r="276" spans="1:15" ht="15" customHeight="1">
      <c r="A276" s="924"/>
      <c r="B276" s="625"/>
      <c r="C276" s="627"/>
      <c r="D276" s="626" t="s">
        <v>39</v>
      </c>
      <c r="E276" s="6">
        <f>ROUND((E275/E274)*100,2)</f>
        <v>96.34</v>
      </c>
      <c r="F276" s="6">
        <f>ROUND((F275/F274)*100,2)</f>
        <v>81.01</v>
      </c>
      <c r="G276" s="6">
        <f>ROUND((G275/G274)*100,2)</f>
        <v>74.95</v>
      </c>
      <c r="H276" s="817"/>
      <c r="I276" s="6">
        <f>ROUND((I275/I274)*100,2)</f>
        <v>74.95</v>
      </c>
      <c r="J276" s="6">
        <f>ROUND((J275/J274)*100,2)</f>
        <v>98.64</v>
      </c>
      <c r="K276" s="550" t="s">
        <v>0</v>
      </c>
      <c r="L276" s="547"/>
      <c r="M276" s="548"/>
      <c r="N276" s="6">
        <f>ROUND((N275/N274)*100,2)</f>
        <v>100</v>
      </c>
      <c r="O276" s="712">
        <f>ROUND((O275/O274)*100,2)</f>
        <v>100</v>
      </c>
    </row>
    <row r="277" spans="1:15" ht="15.75" customHeight="1">
      <c r="A277" s="516"/>
      <c r="B277" s="75" t="s">
        <v>159</v>
      </c>
      <c r="C277" s="851" t="s">
        <v>160</v>
      </c>
      <c r="D277" s="28" t="s">
        <v>37</v>
      </c>
      <c r="E277" s="8">
        <f>F277</f>
        <v>26500</v>
      </c>
      <c r="F277" s="613">
        <f>J277</f>
        <v>26500</v>
      </c>
      <c r="G277" s="8"/>
      <c r="H277" s="619"/>
      <c r="I277" s="628"/>
      <c r="J277" s="629">
        <v>26500</v>
      </c>
      <c r="K277" s="510"/>
      <c r="L277" s="464"/>
      <c r="M277" s="465"/>
      <c r="N277" s="632"/>
      <c r="O277" s="713"/>
    </row>
    <row r="278" spans="1:15" ht="14.25" customHeight="1">
      <c r="A278" s="457"/>
      <c r="B278" s="73"/>
      <c r="C278" s="853"/>
      <c r="D278" s="27" t="s">
        <v>38</v>
      </c>
      <c r="E278" s="730">
        <f>F278</f>
        <v>26086</v>
      </c>
      <c r="F278" s="731">
        <f>J278</f>
        <v>26086</v>
      </c>
      <c r="G278" s="730" t="s">
        <v>0</v>
      </c>
      <c r="H278" s="294"/>
      <c r="I278" s="729"/>
      <c r="J278" s="816">
        <v>26086</v>
      </c>
      <c r="K278" s="512"/>
      <c r="L278" s="471"/>
      <c r="M278" s="472"/>
      <c r="N278" s="633"/>
      <c r="O278" s="714"/>
    </row>
    <row r="279" spans="1:15" ht="16.5" customHeight="1">
      <c r="A279" s="457"/>
      <c r="B279" s="79"/>
      <c r="C279" s="72"/>
      <c r="D279" s="29" t="s">
        <v>39</v>
      </c>
      <c r="E279" s="285">
        <f>ROUND((E278/E277)*100,2)</f>
        <v>98.44</v>
      </c>
      <c r="F279" s="787">
        <f>ROUND((F278/F277)*100,2)</f>
        <v>98.44</v>
      </c>
      <c r="G279" s="285"/>
      <c r="H279" s="295"/>
      <c r="I279" s="815"/>
      <c r="J279" s="285">
        <f>ROUND((J278/J277)*100,2)</f>
        <v>98.44</v>
      </c>
      <c r="K279" s="514"/>
      <c r="L279" s="477"/>
      <c r="M279" s="478"/>
      <c r="N279" s="634"/>
      <c r="O279" s="715"/>
    </row>
    <row r="280" spans="1:15" ht="14.25" customHeight="1">
      <c r="A280" s="457"/>
      <c r="B280" s="73" t="s">
        <v>161</v>
      </c>
      <c r="C280" s="851" t="s">
        <v>52</v>
      </c>
      <c r="D280" s="26" t="s">
        <v>37</v>
      </c>
      <c r="E280" s="10">
        <f>F280+N280</f>
        <v>592703</v>
      </c>
      <c r="F280" s="296">
        <f>G280+J280</f>
        <v>92703</v>
      </c>
      <c r="G280" s="10">
        <f>I280</f>
        <v>88703</v>
      </c>
      <c r="H280" s="536"/>
      <c r="I280" s="86">
        <v>88703</v>
      </c>
      <c r="J280" s="635">
        <v>4000</v>
      </c>
      <c r="K280" s="551" t="s">
        <v>0</v>
      </c>
      <c r="L280" s="471"/>
      <c r="M280" s="472"/>
      <c r="N280" s="45">
        <f>O280</f>
        <v>500000</v>
      </c>
      <c r="O280" s="700">
        <v>500000</v>
      </c>
    </row>
    <row r="281" spans="1:15" ht="14.25" customHeight="1">
      <c r="A281" s="457"/>
      <c r="B281" s="76"/>
      <c r="C281" s="852"/>
      <c r="D281" s="27" t="s">
        <v>38</v>
      </c>
      <c r="E281" s="730">
        <f>F281+N281</f>
        <v>570479.5700000001</v>
      </c>
      <c r="F281" s="731">
        <f>G281+J281</f>
        <v>70479.57</v>
      </c>
      <c r="G281" s="730">
        <f>I281</f>
        <v>66479.57</v>
      </c>
      <c r="H281" s="294"/>
      <c r="I281" s="729">
        <v>66479.57</v>
      </c>
      <c r="J281" s="816">
        <v>4000</v>
      </c>
      <c r="K281" s="469" t="s">
        <v>0</v>
      </c>
      <c r="L281" s="471"/>
      <c r="M281" s="472"/>
      <c r="N281" s="21">
        <f>O281</f>
        <v>500000</v>
      </c>
      <c r="O281" s="716">
        <v>500000</v>
      </c>
    </row>
    <row r="282" spans="1:15" ht="15" customHeight="1">
      <c r="A282" s="485"/>
      <c r="B282" s="77"/>
      <c r="C282" s="72"/>
      <c r="D282" s="29" t="s">
        <v>39</v>
      </c>
      <c r="E282" s="285">
        <f>ROUND((E281/E280)*100,2)</f>
        <v>96.25</v>
      </c>
      <c r="F282" s="285">
        <f>ROUND((F281/F280)*100,2)</f>
        <v>76.03</v>
      </c>
      <c r="G282" s="285">
        <f>ROUND((G281/G280)*100,2)</f>
        <v>74.95</v>
      </c>
      <c r="H282" s="295"/>
      <c r="I282" s="285">
        <f>ROUND((I281/I280)*100,2)</f>
        <v>74.95</v>
      </c>
      <c r="J282" s="285">
        <f>ROUND((J281/J280)*100,2)</f>
        <v>100</v>
      </c>
      <c r="K282" s="448" t="s">
        <v>0</v>
      </c>
      <c r="L282" s="477"/>
      <c r="M282" s="478"/>
      <c r="N282" s="285">
        <f>ROUND((N281/N280)*100,2)</f>
        <v>100</v>
      </c>
      <c r="O282" s="717">
        <f>ROUND((O281/O280)*100,2)</f>
        <v>100</v>
      </c>
    </row>
    <row r="283" spans="1:15" ht="18.75" customHeight="1">
      <c r="A283" s="922">
        <v>921</v>
      </c>
      <c r="B283" s="63"/>
      <c r="C283" s="854" t="s">
        <v>162</v>
      </c>
      <c r="D283" s="12" t="s">
        <v>37</v>
      </c>
      <c r="E283" s="4">
        <f>IF((F283+N283)&gt;0,(F283+N283)," ")</f>
        <v>452818</v>
      </c>
      <c r="F283" s="2">
        <f>IF((G283+J283+K283+L283+M283)&gt;0,(G283+J283+K283+L283+M283)," ")</f>
        <v>452818</v>
      </c>
      <c r="G283" s="4">
        <f>IF((H283+I283)&gt;0,(H283+I283)," ")</f>
        <v>44298</v>
      </c>
      <c r="H283" s="2">
        <f>SUM(H289:H295)</f>
        <v>1000</v>
      </c>
      <c r="I283" s="4">
        <f>I295</f>
        <v>43298</v>
      </c>
      <c r="J283" s="2">
        <f>J289+J286+J292+J295</f>
        <v>408520</v>
      </c>
      <c r="K283" s="375"/>
      <c r="L283" s="375"/>
      <c r="M283" s="376"/>
      <c r="N283" s="375"/>
      <c r="O283" s="668"/>
    </row>
    <row r="284" spans="1:15" ht="14.25" customHeight="1">
      <c r="A284" s="940"/>
      <c r="B284" s="64"/>
      <c r="C284" s="855"/>
      <c r="D284" s="14" t="s">
        <v>38</v>
      </c>
      <c r="E284" s="6">
        <f>E287+E290+E293+E296</f>
        <v>441980.04</v>
      </c>
      <c r="F284" s="282">
        <f>F287+F290+F293+F296</f>
        <v>441980.04</v>
      </c>
      <c r="G284" s="6">
        <f>G296</f>
        <v>33925.3</v>
      </c>
      <c r="H284" s="282">
        <f>H296</f>
        <v>1000</v>
      </c>
      <c r="I284" s="6">
        <f>I296</f>
        <v>32925.3</v>
      </c>
      <c r="J284" s="282">
        <f>J287+J290+J293+J296</f>
        <v>408054.74</v>
      </c>
      <c r="K284" s="380"/>
      <c r="L284" s="380"/>
      <c r="M284" s="381"/>
      <c r="N284" s="380"/>
      <c r="O284" s="669"/>
    </row>
    <row r="285" spans="1:15" ht="14.25" customHeight="1">
      <c r="A285" s="941"/>
      <c r="B285" s="65"/>
      <c r="C285" s="83"/>
      <c r="D285" s="15" t="s">
        <v>39</v>
      </c>
      <c r="E285" s="16">
        <f aca="true" t="shared" si="17" ref="E285:J285">ROUND((E284/E283)*100,2)</f>
        <v>97.61</v>
      </c>
      <c r="F285" s="16">
        <f t="shared" si="17"/>
        <v>97.61</v>
      </c>
      <c r="G285" s="16">
        <f t="shared" si="17"/>
        <v>76.58</v>
      </c>
      <c r="H285" s="16">
        <f t="shared" si="17"/>
        <v>100</v>
      </c>
      <c r="I285" s="16">
        <f t="shared" si="17"/>
        <v>76.04</v>
      </c>
      <c r="J285" s="16">
        <f t="shared" si="17"/>
        <v>99.89</v>
      </c>
      <c r="K285" s="385"/>
      <c r="L285" s="385"/>
      <c r="M285" s="386"/>
      <c r="N285" s="385"/>
      <c r="O285" s="670"/>
    </row>
    <row r="286" spans="1:15" ht="16.5" customHeight="1">
      <c r="A286" s="496"/>
      <c r="B286" s="638" t="s">
        <v>163</v>
      </c>
      <c r="C286" s="849" t="s">
        <v>164</v>
      </c>
      <c r="D286" s="639" t="s">
        <v>37</v>
      </c>
      <c r="E286" s="8">
        <f>F286</f>
        <v>10620</v>
      </c>
      <c r="F286" s="613">
        <f>J286</f>
        <v>10620</v>
      </c>
      <c r="G286" s="8"/>
      <c r="H286" s="613"/>
      <c r="I286" s="8"/>
      <c r="J286" s="613">
        <v>10620</v>
      </c>
      <c r="K286" s="422"/>
      <c r="L286" s="422"/>
      <c r="M286" s="423"/>
      <c r="N286" s="422"/>
      <c r="O286" s="679"/>
    </row>
    <row r="287" spans="1:15" ht="14.25" customHeight="1">
      <c r="A287" s="496"/>
      <c r="B287" s="640"/>
      <c r="C287" s="850"/>
      <c r="D287" s="641" t="s">
        <v>38</v>
      </c>
      <c r="E287" s="730">
        <f>F287</f>
        <v>10620</v>
      </c>
      <c r="F287" s="731">
        <f>J287</f>
        <v>10620</v>
      </c>
      <c r="G287" s="10"/>
      <c r="H287" s="296"/>
      <c r="I287" s="10"/>
      <c r="J287" s="731">
        <v>10620</v>
      </c>
      <c r="K287" s="422"/>
      <c r="L287" s="422"/>
      <c r="M287" s="423"/>
      <c r="N287" s="422"/>
      <c r="O287" s="679"/>
    </row>
    <row r="288" spans="1:15" ht="16.5" customHeight="1">
      <c r="A288" s="496"/>
      <c r="B288" s="642"/>
      <c r="C288" s="58"/>
      <c r="D288" s="643" t="s">
        <v>39</v>
      </c>
      <c r="E288" s="285">
        <f>ROUND((E287/E286)*100,2)</f>
        <v>100</v>
      </c>
      <c r="F288" s="285">
        <f>ROUND((F287/F286)*100,2)</f>
        <v>100</v>
      </c>
      <c r="G288" s="789"/>
      <c r="H288" s="790"/>
      <c r="I288" s="789"/>
      <c r="J288" s="285">
        <f>ROUND((J287/J286)*100,2)</f>
        <v>100</v>
      </c>
      <c r="K288" s="422"/>
      <c r="L288" s="426"/>
      <c r="M288" s="423"/>
      <c r="N288" s="422"/>
      <c r="O288" s="679"/>
    </row>
    <row r="289" spans="1:15" ht="14.25" customHeight="1">
      <c r="A289" s="457"/>
      <c r="B289" s="73" t="s">
        <v>165</v>
      </c>
      <c r="C289" s="851" t="s">
        <v>166</v>
      </c>
      <c r="D289" s="26" t="s">
        <v>37</v>
      </c>
      <c r="E289" s="10">
        <f>IF((F289+N289)&gt;0,(F289+N289)," ")</f>
        <v>362000</v>
      </c>
      <c r="F289" s="296">
        <f>IF((G289+J289+K289+L289+M289)&gt;0,(G289+J289+K289+L289+M289)," ")</f>
        <v>362000</v>
      </c>
      <c r="G289" s="730"/>
      <c r="H289" s="294"/>
      <c r="I289" s="729"/>
      <c r="J289" s="85">
        <v>362000</v>
      </c>
      <c r="K289" s="510"/>
      <c r="L289" s="464"/>
      <c r="M289" s="465"/>
      <c r="N289" s="464"/>
      <c r="O289" s="685"/>
    </row>
    <row r="290" spans="1:15" ht="13.5" customHeight="1">
      <c r="A290" s="457"/>
      <c r="B290" s="73"/>
      <c r="C290" s="852"/>
      <c r="D290" s="27" t="s">
        <v>38</v>
      </c>
      <c r="E290" s="730">
        <f>F290</f>
        <v>362000</v>
      </c>
      <c r="F290" s="731">
        <f>J290</f>
        <v>362000</v>
      </c>
      <c r="G290" s="730"/>
      <c r="H290" s="294"/>
      <c r="I290" s="729"/>
      <c r="J290" s="294">
        <v>362000</v>
      </c>
      <c r="K290" s="512"/>
      <c r="L290" s="471"/>
      <c r="M290" s="472"/>
      <c r="N290" s="471"/>
      <c r="O290" s="686"/>
    </row>
    <row r="291" spans="1:15" ht="15.75">
      <c r="A291" s="457"/>
      <c r="B291" s="73"/>
      <c r="C291" s="70"/>
      <c r="D291" s="27" t="s">
        <v>39</v>
      </c>
      <c r="E291" s="730">
        <f>F291</f>
        <v>100</v>
      </c>
      <c r="F291" s="731">
        <f>J291</f>
        <v>100</v>
      </c>
      <c r="G291" s="730"/>
      <c r="H291" s="294"/>
      <c r="I291" s="729"/>
      <c r="J291" s="285">
        <f>ROUND((J290/J289)*100,2)</f>
        <v>100</v>
      </c>
      <c r="K291" s="514"/>
      <c r="L291" s="477"/>
      <c r="M291" s="478"/>
      <c r="N291" s="477"/>
      <c r="O291" s="687"/>
    </row>
    <row r="292" spans="1:15" ht="15" customHeight="1">
      <c r="A292" s="457"/>
      <c r="B292" s="67" t="s">
        <v>167</v>
      </c>
      <c r="C292" s="851" t="s">
        <v>168</v>
      </c>
      <c r="D292" s="28" t="s">
        <v>37</v>
      </c>
      <c r="E292" s="8">
        <f>F292</f>
        <v>29500</v>
      </c>
      <c r="F292" s="613">
        <f>J292</f>
        <v>29500</v>
      </c>
      <c r="G292" s="795"/>
      <c r="H292" s="619"/>
      <c r="I292" s="628"/>
      <c r="J292" s="614">
        <v>29500</v>
      </c>
      <c r="K292" s="512"/>
      <c r="L292" s="471"/>
      <c r="M292" s="472"/>
      <c r="N292" s="471"/>
      <c r="O292" s="686"/>
    </row>
    <row r="293" spans="1:15" ht="15" customHeight="1">
      <c r="A293" s="457"/>
      <c r="B293" s="69"/>
      <c r="C293" s="853"/>
      <c r="D293" s="27" t="s">
        <v>38</v>
      </c>
      <c r="E293" s="730">
        <f>F293</f>
        <v>29500</v>
      </c>
      <c r="F293" s="731">
        <f>J293</f>
        <v>29500</v>
      </c>
      <c r="G293" s="730"/>
      <c r="H293" s="294"/>
      <c r="I293" s="729"/>
      <c r="J293" s="294">
        <v>29500</v>
      </c>
      <c r="K293" s="512"/>
      <c r="L293" s="471"/>
      <c r="M293" s="472"/>
      <c r="N293" s="471"/>
      <c r="O293" s="686"/>
    </row>
    <row r="294" spans="1:15" ht="15.75" customHeight="1">
      <c r="A294" s="457"/>
      <c r="B294" s="71"/>
      <c r="C294" s="72"/>
      <c r="D294" s="29" t="s">
        <v>39</v>
      </c>
      <c r="E294" s="285">
        <f>ROUND((E293/E292)*100,2)</f>
        <v>100</v>
      </c>
      <c r="F294" s="285">
        <f>ROUND((F293/F292)*100,2)</f>
        <v>100</v>
      </c>
      <c r="G294" s="285"/>
      <c r="H294" s="295"/>
      <c r="I294" s="815"/>
      <c r="J294" s="285">
        <f>ROUND((J293/J292)*100,2)</f>
        <v>100</v>
      </c>
      <c r="K294" s="512"/>
      <c r="L294" s="471"/>
      <c r="M294" s="472"/>
      <c r="N294" s="471"/>
      <c r="O294" s="686"/>
    </row>
    <row r="295" spans="1:15" ht="14.25" customHeight="1">
      <c r="A295" s="457"/>
      <c r="B295" s="73" t="s">
        <v>169</v>
      </c>
      <c r="C295" s="70" t="s">
        <v>52</v>
      </c>
      <c r="D295" s="26" t="s">
        <v>37</v>
      </c>
      <c r="E295" s="10">
        <f>IF((F295+N295)&gt;0,(F295+N295)," ")</f>
        <v>50698</v>
      </c>
      <c r="F295" s="296">
        <f>IF((G295+J295)&gt;0,(G295+J295)," ")</f>
        <v>50698</v>
      </c>
      <c r="G295" s="10">
        <f>IF((H295+I295)&gt;0,(H295+I295)," ")</f>
        <v>44298</v>
      </c>
      <c r="H295" s="85">
        <v>1000</v>
      </c>
      <c r="I295" s="86">
        <v>43298</v>
      </c>
      <c r="J295" s="85">
        <v>6400</v>
      </c>
      <c r="K295" s="510" t="s">
        <v>0</v>
      </c>
      <c r="L295" s="464"/>
      <c r="M295" s="465"/>
      <c r="N295" s="464"/>
      <c r="O295" s="685"/>
    </row>
    <row r="296" spans="1:15" ht="14.25" customHeight="1">
      <c r="A296" s="457"/>
      <c r="B296" s="76"/>
      <c r="C296" s="70"/>
      <c r="D296" s="27" t="s">
        <v>38</v>
      </c>
      <c r="E296" s="730">
        <f>F296</f>
        <v>39860.04</v>
      </c>
      <c r="F296" s="731">
        <f>G296+J296</f>
        <v>39860.04</v>
      </c>
      <c r="G296" s="730">
        <f>H296+I296</f>
        <v>33925.3</v>
      </c>
      <c r="H296" s="294">
        <v>1000</v>
      </c>
      <c r="I296" s="729">
        <v>32925.3</v>
      </c>
      <c r="J296" s="294">
        <v>5934.74</v>
      </c>
      <c r="K296" s="512"/>
      <c r="L296" s="471"/>
      <c r="M296" s="472"/>
      <c r="N296" s="471"/>
      <c r="O296" s="686"/>
    </row>
    <row r="297" spans="1:15" ht="16.5" customHeight="1" thickBot="1">
      <c r="A297" s="538"/>
      <c r="B297" s="609"/>
      <c r="C297" s="95"/>
      <c r="D297" s="30" t="s">
        <v>39</v>
      </c>
      <c r="E297" s="732">
        <f aca="true" t="shared" si="18" ref="E297:J297">ROUND((E296/E295)*100,2)</f>
        <v>78.62</v>
      </c>
      <c r="F297" s="732">
        <f t="shared" si="18"/>
        <v>78.62</v>
      </c>
      <c r="G297" s="732">
        <f t="shared" si="18"/>
        <v>76.58</v>
      </c>
      <c r="H297" s="732">
        <f t="shared" si="18"/>
        <v>100</v>
      </c>
      <c r="I297" s="732">
        <f t="shared" si="18"/>
        <v>76.04</v>
      </c>
      <c r="J297" s="732">
        <f t="shared" si="18"/>
        <v>92.73</v>
      </c>
      <c r="K297" s="524"/>
      <c r="L297" s="503"/>
      <c r="M297" s="504"/>
      <c r="N297" s="503"/>
      <c r="O297" s="702"/>
    </row>
    <row r="298" spans="1:15" ht="16.5" customHeight="1" thickBot="1">
      <c r="A298" s="835">
        <v>1</v>
      </c>
      <c r="B298" s="836" t="s">
        <v>33</v>
      </c>
      <c r="C298" s="837">
        <v>3</v>
      </c>
      <c r="D298" s="838">
        <v>4</v>
      </c>
      <c r="E298" s="839">
        <v>5</v>
      </c>
      <c r="F298" s="840">
        <v>6</v>
      </c>
      <c r="G298" s="839">
        <v>7</v>
      </c>
      <c r="H298" s="840">
        <v>8</v>
      </c>
      <c r="I298" s="839">
        <v>9</v>
      </c>
      <c r="J298" s="840">
        <v>10</v>
      </c>
      <c r="K298" s="841">
        <v>11</v>
      </c>
      <c r="L298" s="842">
        <v>12</v>
      </c>
      <c r="M298" s="843">
        <v>13</v>
      </c>
      <c r="N298" s="842">
        <v>14</v>
      </c>
      <c r="O298" s="844">
        <v>15</v>
      </c>
    </row>
    <row r="299" spans="1:15" ht="15.75" customHeight="1">
      <c r="A299" s="942">
        <v>926</v>
      </c>
      <c r="B299" s="53"/>
      <c r="C299" s="858" t="s">
        <v>176</v>
      </c>
      <c r="D299" s="832" t="s">
        <v>37</v>
      </c>
      <c r="E299" s="833">
        <f>IF((F299)&gt;0,(F299)," ")</f>
        <v>108000</v>
      </c>
      <c r="F299" s="593">
        <f>IF((G299+J299+K299+L299+M299)&gt;0,(G299+J299+K299+L299+M299)," ")</f>
        <v>108000</v>
      </c>
      <c r="G299" s="833">
        <f>IF((I299+H299)&gt;0,(I299+H299)," ")</f>
        <v>61950</v>
      </c>
      <c r="H299" s="593">
        <f>H305</f>
        <v>1000</v>
      </c>
      <c r="I299" s="833">
        <f>I305</f>
        <v>60950</v>
      </c>
      <c r="J299" s="593">
        <f>J302+J305</f>
        <v>46050</v>
      </c>
      <c r="K299" s="552"/>
      <c r="L299" s="380"/>
      <c r="M299" s="381"/>
      <c r="N299" s="378" t="str">
        <f>N305</f>
        <v> </v>
      </c>
      <c r="O299" s="834" t="str">
        <f>O305</f>
        <v> </v>
      </c>
    </row>
    <row r="300" spans="1:15" ht="15" customHeight="1">
      <c r="A300" s="940"/>
      <c r="B300" s="53"/>
      <c r="C300" s="855"/>
      <c r="D300" s="5" t="s">
        <v>38</v>
      </c>
      <c r="E300" s="282">
        <f>E303+E306</f>
        <v>103053.3</v>
      </c>
      <c r="F300" s="6">
        <f>F303+F306</f>
        <v>103053.3</v>
      </c>
      <c r="G300" s="282">
        <f>G306</f>
        <v>57003.3</v>
      </c>
      <c r="H300" s="6">
        <f>H306</f>
        <v>1000</v>
      </c>
      <c r="I300" s="282">
        <f>I306</f>
        <v>56003.3</v>
      </c>
      <c r="J300" s="6">
        <f>J303+J306</f>
        <v>46050</v>
      </c>
      <c r="K300" s="552"/>
      <c r="L300" s="380"/>
      <c r="M300" s="381"/>
      <c r="N300" s="320" t="str">
        <f>N306</f>
        <v> </v>
      </c>
      <c r="O300" s="662" t="str">
        <f>O306</f>
        <v> </v>
      </c>
    </row>
    <row r="301" spans="1:15" ht="16.5" customHeight="1">
      <c r="A301" s="941"/>
      <c r="B301" s="54"/>
      <c r="C301" s="644"/>
      <c r="D301" s="7" t="s">
        <v>39</v>
      </c>
      <c r="E301" s="283">
        <f aca="true" t="shared" si="19" ref="E301:J301">ROUND((E300/E299)*100,2)</f>
        <v>95.42</v>
      </c>
      <c r="F301" s="16">
        <f t="shared" si="19"/>
        <v>95.42</v>
      </c>
      <c r="G301" s="16">
        <f t="shared" si="19"/>
        <v>92.02</v>
      </c>
      <c r="H301" s="16">
        <f t="shared" si="19"/>
        <v>100</v>
      </c>
      <c r="I301" s="16">
        <f t="shared" si="19"/>
        <v>91.88</v>
      </c>
      <c r="J301" s="16">
        <f t="shared" si="19"/>
        <v>100</v>
      </c>
      <c r="K301" s="553"/>
      <c r="L301" s="385"/>
      <c r="M301" s="386"/>
      <c r="N301" s="382" t="s">
        <v>0</v>
      </c>
      <c r="O301" s="684" t="s">
        <v>0</v>
      </c>
    </row>
    <row r="302" spans="1:15" ht="17.25" customHeight="1">
      <c r="A302" s="74"/>
      <c r="B302" s="55" t="s">
        <v>170</v>
      </c>
      <c r="C302" s="849" t="s">
        <v>177</v>
      </c>
      <c r="D302" s="11" t="s">
        <v>37</v>
      </c>
      <c r="E302" s="613">
        <f>F302</f>
        <v>40750</v>
      </c>
      <c r="F302" s="8">
        <f>J302</f>
        <v>40750</v>
      </c>
      <c r="G302" s="613"/>
      <c r="H302" s="8"/>
      <c r="I302" s="613"/>
      <c r="J302" s="8">
        <v>40750</v>
      </c>
      <c r="K302" s="421"/>
      <c r="L302" s="422"/>
      <c r="M302" s="423"/>
      <c r="N302" s="420"/>
      <c r="O302" s="718"/>
    </row>
    <row r="303" spans="1:15" ht="13.5" customHeight="1">
      <c r="A303" s="74"/>
      <c r="B303" s="56"/>
      <c r="C303" s="850"/>
      <c r="D303" s="9" t="s">
        <v>38</v>
      </c>
      <c r="E303" s="731">
        <f>F303</f>
        <v>40750</v>
      </c>
      <c r="F303" s="730">
        <f>J303</f>
        <v>40750</v>
      </c>
      <c r="G303" s="296"/>
      <c r="H303" s="10"/>
      <c r="I303" s="296"/>
      <c r="J303" s="730">
        <v>40750</v>
      </c>
      <c r="K303" s="421"/>
      <c r="L303" s="422"/>
      <c r="M303" s="423"/>
      <c r="N303" s="420"/>
      <c r="O303" s="718"/>
    </row>
    <row r="304" spans="1:15" ht="15.75" customHeight="1">
      <c r="A304" s="74"/>
      <c r="B304" s="57"/>
      <c r="C304" s="645"/>
      <c r="D304" s="25" t="s">
        <v>39</v>
      </c>
      <c r="E304" s="818">
        <f>ROUND((E303/E302)*100,2)</f>
        <v>100</v>
      </c>
      <c r="F304" s="285">
        <f>ROUND((F303/F302)*100,2)</f>
        <v>100</v>
      </c>
      <c r="G304" s="296"/>
      <c r="H304" s="10"/>
      <c r="I304" s="296"/>
      <c r="J304" s="285">
        <f>ROUND((J303/J302)*100,2)</f>
        <v>100</v>
      </c>
      <c r="K304" s="421"/>
      <c r="L304" s="422"/>
      <c r="M304" s="423"/>
      <c r="N304" s="420"/>
      <c r="O304" s="718"/>
    </row>
    <row r="305" spans="1:15" ht="15" customHeight="1">
      <c r="A305" s="457"/>
      <c r="B305" s="59" t="s">
        <v>171</v>
      </c>
      <c r="C305" s="851" t="s">
        <v>52</v>
      </c>
      <c r="D305" s="22" t="s">
        <v>37</v>
      </c>
      <c r="E305" s="296">
        <f>IF((F305)&gt;0,(F305)," ")</f>
        <v>67250</v>
      </c>
      <c r="F305" s="10">
        <f>IF((G305+J305+K305+L305+M305)&gt;0,(G305+J305+K305+L305+M305)," ")</f>
        <v>67250</v>
      </c>
      <c r="G305" s="293">
        <f>IF((I305+H305)&gt;0,(I305+H305)," ")</f>
        <v>61950</v>
      </c>
      <c r="H305" s="84">
        <v>1000</v>
      </c>
      <c r="I305" s="614">
        <v>60950</v>
      </c>
      <c r="J305" s="84">
        <v>5300</v>
      </c>
      <c r="K305" s="463"/>
      <c r="L305" s="464"/>
      <c r="M305" s="464"/>
      <c r="N305" s="488" t="s">
        <v>0</v>
      </c>
      <c r="O305" s="708" t="s">
        <v>0</v>
      </c>
    </row>
    <row r="306" spans="1:15" ht="15" customHeight="1">
      <c r="A306" s="457"/>
      <c r="B306" s="62"/>
      <c r="C306" s="852"/>
      <c r="D306" s="18" t="s">
        <v>38</v>
      </c>
      <c r="E306" s="731">
        <f>F306</f>
        <v>62303.3</v>
      </c>
      <c r="F306" s="730">
        <f>G306+J306</f>
        <v>62303.3</v>
      </c>
      <c r="G306" s="785">
        <f>I306+H306</f>
        <v>57003.3</v>
      </c>
      <c r="H306" s="729">
        <v>1000</v>
      </c>
      <c r="I306" s="294">
        <v>56003.3</v>
      </c>
      <c r="J306" s="729">
        <v>5300</v>
      </c>
      <c r="K306" s="470" t="s">
        <v>0</v>
      </c>
      <c r="L306" s="471"/>
      <c r="M306" s="471"/>
      <c r="N306" s="446" t="s">
        <v>0</v>
      </c>
      <c r="O306" s="561" t="s">
        <v>0</v>
      </c>
    </row>
    <row r="307" spans="1:15" ht="14.25" customHeight="1" thickBot="1">
      <c r="A307" s="457"/>
      <c r="B307" s="62"/>
      <c r="C307" s="646"/>
      <c r="D307" s="647" t="s">
        <v>39</v>
      </c>
      <c r="E307" s="730">
        <f aca="true" t="shared" si="20" ref="E307:J307">ROUND((E306/E305)*100,2)</f>
        <v>92.64</v>
      </c>
      <c r="F307" s="730">
        <f t="shared" si="20"/>
        <v>92.64</v>
      </c>
      <c r="G307" s="730">
        <f t="shared" si="20"/>
        <v>92.02</v>
      </c>
      <c r="H307" s="730">
        <f t="shared" si="20"/>
        <v>100</v>
      </c>
      <c r="I307" s="730">
        <f t="shared" si="20"/>
        <v>91.88</v>
      </c>
      <c r="J307" s="730">
        <f t="shared" si="20"/>
        <v>100</v>
      </c>
      <c r="K307" s="470"/>
      <c r="L307" s="471"/>
      <c r="M307" s="471"/>
      <c r="N307" s="446" t="s">
        <v>0</v>
      </c>
      <c r="O307" s="561" t="s">
        <v>0</v>
      </c>
    </row>
    <row r="308" spans="1:15" ht="16.5" customHeight="1">
      <c r="A308" s="909" t="s">
        <v>172</v>
      </c>
      <c r="B308" s="910"/>
      <c r="C308" s="911"/>
      <c r="D308" s="587" t="s">
        <v>37</v>
      </c>
      <c r="E308" s="50">
        <f>IF((F308+N308)&gt;0,(F308+N308),"")</f>
        <v>77950904.98</v>
      </c>
      <c r="F308" s="50">
        <f>IF((G308+J308+K308+L308+M308)&gt;0,(G308+J308+K308+L308+M308),"")</f>
        <v>69109830.98</v>
      </c>
      <c r="G308" s="648">
        <f>IF((H308+I308)&gt;0,(H308+I308),"")</f>
        <v>61337363.980000004</v>
      </c>
      <c r="H308" s="50">
        <f>H45+H61+H79+H109+H137+H177+H195+H216+H238+H283+H299+H48+H103</f>
        <v>41214995</v>
      </c>
      <c r="I308" s="648">
        <f>I45+I48+I57+I61+I79+I109+I128+I137+I177+I195+I216+I238+I283+I299+I21+I274+I103+I33</f>
        <v>20122368.98</v>
      </c>
      <c r="J308" s="50">
        <f>J33+J48+J79+J137+J177+J195+J216+J238+J283+J299+J274+J109+J45</f>
        <v>1689414</v>
      </c>
      <c r="K308" s="50">
        <f>K238+K216+K195+K137+K109+K79+K45+K33+K61+K103</f>
        <v>3330564</v>
      </c>
      <c r="L308" s="648">
        <f>L216+L79+L42+L137</f>
        <v>2172489</v>
      </c>
      <c r="M308" s="648">
        <f>M33+M45+M48+M57+M61+M79+M109+M122+M128+M137+M177+M195+M216+M238+M283+M299</f>
        <v>580000</v>
      </c>
      <c r="N308" s="648">
        <f>O308</f>
        <v>8841074</v>
      </c>
      <c r="O308" s="704">
        <f>O57+O61+O79+O109+O177+O216+O238+O137+O45+O274+O21</f>
        <v>8841074</v>
      </c>
    </row>
    <row r="309" spans="1:15" ht="16.5" customHeight="1">
      <c r="A309" s="912"/>
      <c r="B309" s="913"/>
      <c r="C309" s="914"/>
      <c r="D309" s="588" t="s">
        <v>38</v>
      </c>
      <c r="E309" s="6">
        <f>F309+N309</f>
        <v>74032421.36999999</v>
      </c>
      <c r="F309" s="6">
        <f>G309+J309+K309+L309+M309</f>
        <v>66725948.419999994</v>
      </c>
      <c r="G309" s="735">
        <f>H309+I309</f>
        <v>59258312.150000006</v>
      </c>
      <c r="H309" s="6">
        <f>H46+H62+H80+H110+H138+H178+H196+H217+H239+H284+H49+H300+H104</f>
        <v>40936807</v>
      </c>
      <c r="I309" s="735">
        <f>I22+I46+I49+I58+I62+I80+I110+I129+I138+I178+I196+I217+I239+I275+I284+I300+I34+I104</f>
        <v>18321505.150000002</v>
      </c>
      <c r="J309" s="6">
        <f>J34+J49+J80+J138+J178+J196+J217+J275+J284+J300+J239+J110+J46</f>
        <v>1650528.15</v>
      </c>
      <c r="K309" s="6">
        <f>K34+K46+K80+K110+K138+K196+K217+K239+K62+K104</f>
        <v>3107006.59</v>
      </c>
      <c r="L309" s="735">
        <f>L80+L217+L43+L138</f>
        <v>2149570.91</v>
      </c>
      <c r="M309" s="735">
        <f>M123</f>
        <v>560530.62</v>
      </c>
      <c r="N309" s="6">
        <f>O309</f>
        <v>7306472.95</v>
      </c>
      <c r="O309" s="712">
        <f>O46+O58+O80+O110+O178+O239+O138+O62+O217+O22+O275</f>
        <v>7306472.95</v>
      </c>
    </row>
    <row r="310" spans="1:15" ht="17.25" customHeight="1" thickBot="1">
      <c r="A310" s="915"/>
      <c r="B310" s="916"/>
      <c r="C310" s="917"/>
      <c r="D310" s="589" t="s">
        <v>39</v>
      </c>
      <c r="E310" s="819">
        <f>ROUND((E309/E308)*100,2)</f>
        <v>94.97</v>
      </c>
      <c r="F310" s="819">
        <f aca="true" t="shared" si="21" ref="F310:O310">ROUND((F309/F308)*100,2)</f>
        <v>96.55</v>
      </c>
      <c r="G310" s="819">
        <f t="shared" si="21"/>
        <v>96.61</v>
      </c>
      <c r="H310" s="819">
        <f t="shared" si="21"/>
        <v>99.33</v>
      </c>
      <c r="I310" s="819">
        <f t="shared" si="21"/>
        <v>91.05</v>
      </c>
      <c r="J310" s="819">
        <f t="shared" si="21"/>
        <v>97.7</v>
      </c>
      <c r="K310" s="819">
        <f t="shared" si="21"/>
        <v>93.29</v>
      </c>
      <c r="L310" s="736">
        <f t="shared" si="21"/>
        <v>98.95</v>
      </c>
      <c r="M310" s="736">
        <f t="shared" si="21"/>
        <v>96.64</v>
      </c>
      <c r="N310" s="819">
        <f t="shared" si="21"/>
        <v>82.64</v>
      </c>
      <c r="O310" s="792">
        <f t="shared" si="21"/>
        <v>82.64</v>
      </c>
    </row>
    <row r="311" spans="1:15" ht="15">
      <c r="A311" s="31"/>
      <c r="B311" s="32"/>
      <c r="C311" s="33"/>
      <c r="D311" s="33"/>
      <c r="E311" s="34"/>
      <c r="F311" s="34"/>
      <c r="G311" s="34"/>
      <c r="H311" s="34"/>
      <c r="I311" s="34"/>
      <c r="J311" s="34"/>
      <c r="K311" s="34"/>
      <c r="L311" s="3"/>
      <c r="M311" s="3"/>
      <c r="N311" s="3"/>
      <c r="O311" s="3"/>
    </row>
    <row r="312" spans="1:15" ht="15">
      <c r="A312" s="31"/>
      <c r="B312" s="32"/>
      <c r="C312" s="33"/>
      <c r="D312" s="33"/>
      <c r="E312" s="34"/>
      <c r="F312" s="34"/>
      <c r="G312" s="34"/>
      <c r="H312" s="34"/>
      <c r="I312" s="34"/>
      <c r="J312" s="34"/>
      <c r="K312" s="31"/>
      <c r="L312" s="35"/>
      <c r="M312" s="35"/>
      <c r="N312" s="31"/>
      <c r="O312" s="31"/>
    </row>
    <row r="313" spans="1:15" ht="20.25">
      <c r="A313" s="31"/>
      <c r="B313" s="32"/>
      <c r="C313" s="33"/>
      <c r="D313" s="33"/>
      <c r="E313" s="41" t="s">
        <v>0</v>
      </c>
      <c r="F313" s="41" t="s">
        <v>0</v>
      </c>
      <c r="G313" s="34"/>
      <c r="H313" s="34"/>
      <c r="I313" s="34"/>
      <c r="J313" s="34"/>
      <c r="K313" s="34"/>
      <c r="L313" s="3"/>
      <c r="M313" s="36"/>
      <c r="N313" s="34"/>
      <c r="O313" s="34"/>
    </row>
    <row r="314" spans="1:15" ht="20.25">
      <c r="A314" s="31"/>
      <c r="B314" s="32"/>
      <c r="C314" s="33"/>
      <c r="D314" s="33"/>
      <c r="E314" s="34"/>
      <c r="F314" s="34"/>
      <c r="G314" s="34"/>
      <c r="H314" s="34"/>
      <c r="I314" s="34"/>
      <c r="J314" s="34"/>
      <c r="K314" s="34"/>
      <c r="L314" s="896" t="s">
        <v>0</v>
      </c>
      <c r="M314" s="896"/>
      <c r="N314" s="896"/>
      <c r="O314" s="37"/>
    </row>
    <row r="315" spans="1:15" ht="20.25">
      <c r="A315" s="31"/>
      <c r="B315" s="32"/>
      <c r="C315" s="33"/>
      <c r="D315" s="33"/>
      <c r="E315" s="34"/>
      <c r="F315" s="34"/>
      <c r="G315" s="34"/>
      <c r="H315" s="34"/>
      <c r="I315" s="34"/>
      <c r="J315" s="34"/>
      <c r="K315" s="31"/>
      <c r="L315" s="896" t="s">
        <v>0</v>
      </c>
      <c r="M315" s="896"/>
      <c r="N315" s="896"/>
      <c r="O315" s="37"/>
    </row>
    <row r="316" spans="1:15" ht="15">
      <c r="A316" s="31"/>
      <c r="B316" s="32"/>
      <c r="C316" s="33"/>
      <c r="D316" s="33"/>
      <c r="E316" s="34"/>
      <c r="F316" s="34"/>
      <c r="G316" s="34"/>
      <c r="H316" s="34"/>
      <c r="I316" s="34"/>
      <c r="J316" s="34"/>
      <c r="K316" s="34"/>
      <c r="L316" s="3"/>
      <c r="M316" s="3"/>
      <c r="N316" s="34"/>
      <c r="O316" s="34"/>
    </row>
    <row r="317" spans="1:15" ht="15">
      <c r="A317" s="31"/>
      <c r="B317" s="32"/>
      <c r="C317" s="33"/>
      <c r="D317" s="33"/>
      <c r="E317" s="34"/>
      <c r="F317" s="34"/>
      <c r="G317" s="34"/>
      <c r="H317" s="34"/>
      <c r="I317" s="34"/>
      <c r="J317" s="34"/>
      <c r="K317" s="34"/>
      <c r="L317" s="3"/>
      <c r="M317" s="3"/>
      <c r="N317" s="38"/>
      <c r="O317" s="38"/>
    </row>
    <row r="318" spans="1:15" ht="15">
      <c r="A318" s="31"/>
      <c r="B318" s="32"/>
      <c r="C318" s="33"/>
      <c r="D318" s="33"/>
      <c r="E318" s="34"/>
      <c r="F318" s="34"/>
      <c r="G318" s="34"/>
      <c r="H318" s="34"/>
      <c r="I318" s="34"/>
      <c r="J318" s="34"/>
      <c r="K318" s="31"/>
      <c r="L318" s="39" t="s">
        <v>0</v>
      </c>
      <c r="M318" s="39"/>
      <c r="N318" s="39"/>
      <c r="O318" s="39"/>
    </row>
    <row r="319" spans="1:15" ht="20.25">
      <c r="A319" s="31"/>
      <c r="B319" s="32"/>
      <c r="C319" s="33"/>
      <c r="D319" s="33"/>
      <c r="E319" s="34"/>
      <c r="F319" s="34"/>
      <c r="G319" s="34"/>
      <c r="H319" s="34"/>
      <c r="I319" s="34"/>
      <c r="J319" s="34"/>
      <c r="K319" s="34"/>
      <c r="L319" s="896" t="s">
        <v>0</v>
      </c>
      <c r="M319" s="896"/>
      <c r="N319" s="896"/>
      <c r="O319" s="3"/>
    </row>
    <row r="320" spans="1:15" ht="15">
      <c r="A320" s="31"/>
      <c r="B320" s="32"/>
      <c r="C320" s="33"/>
      <c r="D320" s="33"/>
      <c r="E320" s="34"/>
      <c r="F320" s="34"/>
      <c r="G320" s="34"/>
      <c r="H320" s="34"/>
      <c r="I320" s="34"/>
      <c r="J320" s="34"/>
      <c r="K320" s="34"/>
      <c r="L320" s="3"/>
      <c r="M320" s="3"/>
      <c r="N320" s="3"/>
      <c r="O320" s="3"/>
    </row>
  </sheetData>
  <sheetProtection/>
  <mergeCells count="114">
    <mergeCell ref="B125:B127"/>
    <mergeCell ref="C24:C26"/>
    <mergeCell ref="C43:C44"/>
    <mergeCell ref="A1:O5"/>
    <mergeCell ref="A283:A285"/>
    <mergeCell ref="A299:A301"/>
    <mergeCell ref="A238:A240"/>
    <mergeCell ref="A195:A197"/>
    <mergeCell ref="A177:A179"/>
    <mergeCell ref="A137:A139"/>
    <mergeCell ref="A216:A218"/>
    <mergeCell ref="A274:A276"/>
    <mergeCell ref="C27:C29"/>
    <mergeCell ref="C67:C69"/>
    <mergeCell ref="C125:C127"/>
    <mergeCell ref="C46:C47"/>
    <mergeCell ref="C70:C71"/>
    <mergeCell ref="C73:C74"/>
    <mergeCell ref="C61:C62"/>
    <mergeCell ref="C51:C52"/>
    <mergeCell ref="C76:C77"/>
    <mergeCell ref="A308:C310"/>
    <mergeCell ref="C219:C220"/>
    <mergeCell ref="C85:C86"/>
    <mergeCell ref="C88:C89"/>
    <mergeCell ref="C91:C92"/>
    <mergeCell ref="C94:C95"/>
    <mergeCell ref="C97:C98"/>
    <mergeCell ref="C115:C116"/>
    <mergeCell ref="C122:C123"/>
    <mergeCell ref="C131:C132"/>
    <mergeCell ref="G17:G19"/>
    <mergeCell ref="K17:K19"/>
    <mergeCell ref="L14:L19"/>
    <mergeCell ref="L314:N314"/>
    <mergeCell ref="L315:N315"/>
    <mergeCell ref="M16:M19"/>
    <mergeCell ref="L319:N319"/>
    <mergeCell ref="F12:O12"/>
    <mergeCell ref="G13:M13"/>
    <mergeCell ref="H14:I14"/>
    <mergeCell ref="O17:O19"/>
    <mergeCell ref="D18:D19"/>
    <mergeCell ref="H18:H19"/>
    <mergeCell ref="F15:F19"/>
    <mergeCell ref="N15:N19"/>
    <mergeCell ref="J16:J19"/>
    <mergeCell ref="A6:O6"/>
    <mergeCell ref="A7:O7"/>
    <mergeCell ref="A8:O8"/>
    <mergeCell ref="A9:O9"/>
    <mergeCell ref="A10:O11"/>
    <mergeCell ref="A12:A19"/>
    <mergeCell ref="B12:B19"/>
    <mergeCell ref="C12:C19"/>
    <mergeCell ref="D12:D14"/>
    <mergeCell ref="E12:E19"/>
    <mergeCell ref="C79:C80"/>
    <mergeCell ref="C82:C83"/>
    <mergeCell ref="C58:C59"/>
    <mergeCell ref="C109:C110"/>
    <mergeCell ref="C106:C108"/>
    <mergeCell ref="C103:C105"/>
    <mergeCell ref="C134:C135"/>
    <mergeCell ref="C137:C138"/>
    <mergeCell ref="C140:C141"/>
    <mergeCell ref="C143:C144"/>
    <mergeCell ref="C146:C147"/>
    <mergeCell ref="C149:C150"/>
    <mergeCell ref="C152:C153"/>
    <mergeCell ref="C158:C159"/>
    <mergeCell ref="C161:C163"/>
    <mergeCell ref="C164:C165"/>
    <mergeCell ref="C167:C168"/>
    <mergeCell ref="C170:C171"/>
    <mergeCell ref="C173:C174"/>
    <mergeCell ref="C177:C178"/>
    <mergeCell ref="C180:C181"/>
    <mergeCell ref="C183:C184"/>
    <mergeCell ref="C189:C191"/>
    <mergeCell ref="C192:C193"/>
    <mergeCell ref="C195:C196"/>
    <mergeCell ref="C198:C199"/>
    <mergeCell ref="C201:C202"/>
    <mergeCell ref="C204:C205"/>
    <mergeCell ref="C210:C211"/>
    <mergeCell ref="C222:C223"/>
    <mergeCell ref="C216:C218"/>
    <mergeCell ref="C225:C226"/>
    <mergeCell ref="C213:C215"/>
    <mergeCell ref="C228:C229"/>
    <mergeCell ref="C234:C235"/>
    <mergeCell ref="C238:C239"/>
    <mergeCell ref="C241:C242"/>
    <mergeCell ref="C244:C245"/>
    <mergeCell ref="C247:C248"/>
    <mergeCell ref="C250:C251"/>
    <mergeCell ref="C253:C254"/>
    <mergeCell ref="C256:C257"/>
    <mergeCell ref="C259:C260"/>
    <mergeCell ref="C262:C263"/>
    <mergeCell ref="C265:C266"/>
    <mergeCell ref="C268:C269"/>
    <mergeCell ref="C271:C272"/>
    <mergeCell ref="C274:C275"/>
    <mergeCell ref="C299:C300"/>
    <mergeCell ref="C302:C303"/>
    <mergeCell ref="C305:C306"/>
    <mergeCell ref="C277:C278"/>
    <mergeCell ref="C280:C281"/>
    <mergeCell ref="C283:C284"/>
    <mergeCell ref="C286:C287"/>
    <mergeCell ref="C289:C290"/>
    <mergeCell ref="C292:C293"/>
  </mergeCells>
  <printOptions horizontalCentered="1"/>
  <pageMargins left="0.15748031496062992" right="0.15748031496062992" top="0.5905511811023623" bottom="0.5905511811023623" header="0.31496062992125984" footer="0.11811023622047245"/>
  <pageSetup firstPageNumber="94" useFirstPageNumber="1" horizontalDpi="600" verticalDpi="600" orientation="landscape" paperSize="9" scale="51" r:id="rId3"/>
  <headerFooter>
    <oddFooter>&amp;C&amp;P</oddFooter>
  </headerFooter>
  <rowBreaks count="6" manualBreakCount="6">
    <brk id="59" max="16" man="1"/>
    <brk id="120" max="16" man="1"/>
    <brk id="175" max="16" man="1"/>
    <brk id="236" max="14" man="1"/>
    <brk id="297" max="14" man="1"/>
    <brk id="3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340/2012</dc:title>
  <dc:subject>wykonanie budżetu za I półrocze 2012 - zał.nr 2 - wydatki</dc:subject>
  <dc:creator>Genowefa Gniadek</dc:creator>
  <cp:keywords/>
  <dc:description/>
  <cp:lastModifiedBy>Genowefa Gniadek</cp:lastModifiedBy>
  <cp:lastPrinted>2015-03-10T13:00:54Z</cp:lastPrinted>
  <dcterms:created xsi:type="dcterms:W3CDTF">2011-05-24T05:40:42Z</dcterms:created>
  <dcterms:modified xsi:type="dcterms:W3CDTF">2015-03-18T08:48:24Z</dcterms:modified>
  <cp:category/>
  <cp:version/>
  <cp:contentType/>
  <cp:contentStatus/>
</cp:coreProperties>
</file>