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8435" windowHeight="10920" activeTab="0"/>
  </bookViews>
  <sheets>
    <sheet name="Arkusz1" sheetId="1" r:id="rId1"/>
  </sheets>
  <definedNames>
    <definedName name="_xlnm.Print_Area" localSheetId="0">'Arkusz1'!$A$1:$P$288</definedName>
  </definedNames>
  <calcPr fullCalcOnLoad="1"/>
</workbook>
</file>

<file path=xl/comments1.xml><?xml version="1.0" encoding="utf-8"?>
<comments xmlns="http://schemas.openxmlformats.org/spreadsheetml/2006/main">
  <authors>
    <author>oem</author>
  </authors>
  <commentList>
    <comment ref="C177" authorId="0">
      <text>
        <r>
          <rPr>
            <b/>
            <sz val="8"/>
            <rFont val="Tahoma"/>
            <family val="2"/>
          </rPr>
          <t>oem: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<sst xmlns="http://schemas.openxmlformats.org/spreadsheetml/2006/main" count="529" uniqueCount="204">
  <si>
    <t xml:space="preserve"> </t>
  </si>
  <si>
    <t>WYKONANIE WYDATKÓW BUDŻETU POWIATU WĄGROWIECKIEGO</t>
  </si>
  <si>
    <t xml:space="preserve">                  W PODZIALE NA DZIAŁY I ROZDZIAŁY KLASYFIKACJI Z WYODRĘBNIENIEM WYNAGRODZEŃ I SKŁADEK OD NICH NALICZANYCH, DOTACJI NA ZADANIA BIEŻĄCE,</t>
  </si>
  <si>
    <t>Dział</t>
  </si>
  <si>
    <t>Rozdział</t>
  </si>
  <si>
    <t>Nazwa</t>
  </si>
  <si>
    <r>
      <t xml:space="preserve">Plan  </t>
    </r>
    <r>
      <rPr>
        <sz val="11"/>
        <rFont val="Times New Roman"/>
        <family val="1"/>
      </rPr>
      <t xml:space="preserve">                 Wykonanie             %</t>
    </r>
  </si>
  <si>
    <t>z tego:</t>
  </si>
  <si>
    <t>wydatki</t>
  </si>
  <si>
    <t>bieżące</t>
  </si>
  <si>
    <t xml:space="preserve">wydatki </t>
  </si>
  <si>
    <t>w tym na:</t>
  </si>
  <si>
    <t>dotacje na</t>
  </si>
  <si>
    <t>obsługa</t>
  </si>
  <si>
    <t>majątkowe</t>
  </si>
  <si>
    <t>inwestycje i</t>
  </si>
  <si>
    <t>a)</t>
  </si>
  <si>
    <t>jednostek</t>
  </si>
  <si>
    <t>wynagrodzenia i</t>
  </si>
  <si>
    <t xml:space="preserve">wydatki związane </t>
  </si>
  <si>
    <t>zadania bieżące</t>
  </si>
  <si>
    <t>długu</t>
  </si>
  <si>
    <t>zakupy</t>
  </si>
  <si>
    <t>b)</t>
  </si>
  <si>
    <t>budżetowych</t>
  </si>
  <si>
    <t>składki od nich</t>
  </si>
  <si>
    <t>z realizacją ich</t>
  </si>
  <si>
    <t>fizycznych</t>
  </si>
  <si>
    <t>inwestycyjne</t>
  </si>
  <si>
    <t>c)</t>
  </si>
  <si>
    <t>naliczane</t>
  </si>
  <si>
    <t>statutowych</t>
  </si>
  <si>
    <t>zadań</t>
  </si>
  <si>
    <t>1</t>
  </si>
  <si>
    <t>2</t>
  </si>
  <si>
    <t>3</t>
  </si>
  <si>
    <t>010</t>
  </si>
  <si>
    <t>Rolnictwo i łowiectwo</t>
  </si>
  <si>
    <t>a</t>
  </si>
  <si>
    <t>b</t>
  </si>
  <si>
    <t>c</t>
  </si>
  <si>
    <t xml:space="preserve">Prace geodezyjno - urządzeniowe na potrzeby rolnictwa </t>
  </si>
  <si>
    <t xml:space="preserve">a </t>
  </si>
  <si>
    <t>01005</t>
  </si>
  <si>
    <t>020</t>
  </si>
  <si>
    <t>Leśnictwo</t>
  </si>
  <si>
    <t>02001</t>
  </si>
  <si>
    <t>Gospodarka leśna</t>
  </si>
  <si>
    <t>02002</t>
  </si>
  <si>
    <t>Nadzór nad gospodarką leśną</t>
  </si>
  <si>
    <t>60014</t>
  </si>
  <si>
    <t>Drogi publiczne powiatowe</t>
  </si>
  <si>
    <t>Turystyka</t>
  </si>
  <si>
    <t>63003</t>
  </si>
  <si>
    <t>Zadania w zakresie upowszechniania turystyki</t>
  </si>
  <si>
    <t>63095</t>
  </si>
  <si>
    <t>Pozostała działalność</t>
  </si>
  <si>
    <t>Gospodarka mieszkaniowa</t>
  </si>
  <si>
    <t>70005</t>
  </si>
  <si>
    <t>Gospodarka gruntami i nieruchomościami</t>
  </si>
  <si>
    <t>Działalność usługowa</t>
  </si>
  <si>
    <t>Ośrodki dokumentacji geodezyjnej i kartograficznej</t>
  </si>
  <si>
    <t>71012</t>
  </si>
  <si>
    <t>71013</t>
  </si>
  <si>
    <t>Prace geodezyjne i kartograficzne (nieinwestycyjne)</t>
  </si>
  <si>
    <t>71014</t>
  </si>
  <si>
    <t>Opracowania geodezyjne i kartograficzne</t>
  </si>
  <si>
    <t>71015</t>
  </si>
  <si>
    <t>Nadzór budowlany</t>
  </si>
  <si>
    <t>Administracja publiczna</t>
  </si>
  <si>
    <t>75011</t>
  </si>
  <si>
    <t>Urzędy wojewódzkie</t>
  </si>
  <si>
    <t>75018</t>
  </si>
  <si>
    <t>75019</t>
  </si>
  <si>
    <t>Rady powiatów</t>
  </si>
  <si>
    <t>75020</t>
  </si>
  <si>
    <t>Starostwa powiatowe</t>
  </si>
  <si>
    <t>75023</t>
  </si>
  <si>
    <t>Urzędy gmin (miast i miast na prawach powiatu)</t>
  </si>
  <si>
    <t>75045</t>
  </si>
  <si>
    <t>Kwalifikacja wojskowa</t>
  </si>
  <si>
    <t>75075</t>
  </si>
  <si>
    <t>Promocja jednostek samorządu terytorialnego</t>
  </si>
  <si>
    <t>75095</t>
  </si>
  <si>
    <t>Bezpieczeństwo publiczne i ochrona przeciwpożarowa</t>
  </si>
  <si>
    <t>75405</t>
  </si>
  <si>
    <t>Komendy powiatowe Policji</t>
  </si>
  <si>
    <t>75411</t>
  </si>
  <si>
    <t>Komendy powiatowe Państwowej Straży Pożarnej</t>
  </si>
  <si>
    <t>Obsługa długu publicznego</t>
  </si>
  <si>
    <t>Obsługa papierów wartościowych, kredytów i pożyczek jednostek samorządu terytorialnego</t>
  </si>
  <si>
    <t>75702</t>
  </si>
  <si>
    <t>Rozliczenia z tytułu poręczeń i gwarancji udzielonych przez Skarb Państwa lub jednostkę samorządu terytorialnego</t>
  </si>
  <si>
    <t>75704</t>
  </si>
  <si>
    <t>Różne rozliczenia</t>
  </si>
  <si>
    <t>75818</t>
  </si>
  <si>
    <t>Rezerwy ogólne i celowe</t>
  </si>
  <si>
    <t>Rezerwa ogólna</t>
  </si>
  <si>
    <t>Rezerwy celowe</t>
  </si>
  <si>
    <t>Rezerwy na inwestycje i zakupy inwestycyjne</t>
  </si>
  <si>
    <t>Oświata i wychowanie</t>
  </si>
  <si>
    <t>80102</t>
  </si>
  <si>
    <t>Szkoły podstawowe specjalne</t>
  </si>
  <si>
    <t>80111</t>
  </si>
  <si>
    <t>Gimnazja specjalne</t>
  </si>
  <si>
    <t>80120</t>
  </si>
  <si>
    <t>Licea ogólnokształcące</t>
  </si>
  <si>
    <t>80123</t>
  </si>
  <si>
    <t>Licea profilowane</t>
  </si>
  <si>
    <t>80130</t>
  </si>
  <si>
    <t>Szkoły zawodowe</t>
  </si>
  <si>
    <t>80134</t>
  </si>
  <si>
    <t>Szkoły zawodowe specjalne</t>
  </si>
  <si>
    <t>80140</t>
  </si>
  <si>
    <t>80144</t>
  </si>
  <si>
    <t>Inne formy kształcenia osobno niewymienione</t>
  </si>
  <si>
    <t>80146</t>
  </si>
  <si>
    <t>Dokształcanie i doskonalenie nauczycieli</t>
  </si>
  <si>
    <t>80148</t>
  </si>
  <si>
    <t>80195</t>
  </si>
  <si>
    <t>Ochrona zdrowia</t>
  </si>
  <si>
    <t>85111</t>
  </si>
  <si>
    <t>Szpitale ogólne</t>
  </si>
  <si>
    <t>85153</t>
  </si>
  <si>
    <t>Zwalczanie narkomanii</t>
  </si>
  <si>
    <t>85156</t>
  </si>
  <si>
    <t>85195</t>
  </si>
  <si>
    <t>Pomoc społeczna</t>
  </si>
  <si>
    <t>85201</t>
  </si>
  <si>
    <t>Placówki opiekuńczo-wychowawcze</t>
  </si>
  <si>
    <t>85202</t>
  </si>
  <si>
    <t>Domy pomocy społecznej</t>
  </si>
  <si>
    <t>85204</t>
  </si>
  <si>
    <t>Rodziny zastępcze</t>
  </si>
  <si>
    <t>85218</t>
  </si>
  <si>
    <t>Powiatowe centra pomocy rodzinie</t>
  </si>
  <si>
    <t>85220</t>
  </si>
  <si>
    <t>Pozostałe zadania w zakresie polityki społecznej</t>
  </si>
  <si>
    <t>85311</t>
  </si>
  <si>
    <t>Rehabilitacja zawodowa i społeczna osób niepełnosprawnych</t>
  </si>
  <si>
    <t>85321</t>
  </si>
  <si>
    <t>Zespoły do spraw orzekania o niepełnosprawności</t>
  </si>
  <si>
    <t>85322</t>
  </si>
  <si>
    <t>Fundusz Pracy</t>
  </si>
  <si>
    <t>85333</t>
  </si>
  <si>
    <t>Powiatowe urzędy pracy</t>
  </si>
  <si>
    <t>85395</t>
  </si>
  <si>
    <t>Edukacyjna opieka wychowawcza</t>
  </si>
  <si>
    <t>85401</t>
  </si>
  <si>
    <t>Świetlice szkolne</t>
  </si>
  <si>
    <t>85403</t>
  </si>
  <si>
    <t>Specjalne ośrodki szkolno-wychowawcze</t>
  </si>
  <si>
    <t>85406</t>
  </si>
  <si>
    <t>85407</t>
  </si>
  <si>
    <t>Placówki wychowania pozaszkolnego</t>
  </si>
  <si>
    <t>85410</t>
  </si>
  <si>
    <t>Internaty i bursy szkolne</t>
  </si>
  <si>
    <t>85415</t>
  </si>
  <si>
    <t>Pomoc materialna dla uczniów</t>
  </si>
  <si>
    <t>85419</t>
  </si>
  <si>
    <t>Ośrodki rewalidacyjno - wychowawcze</t>
  </si>
  <si>
    <t>85420</t>
  </si>
  <si>
    <t>Młodzieżowe ośrodki wychowawcze</t>
  </si>
  <si>
    <t>85421</t>
  </si>
  <si>
    <t>Młodzieżowe ośrodki socjoterapii</t>
  </si>
  <si>
    <t>85446</t>
  </si>
  <si>
    <t>85495</t>
  </si>
  <si>
    <t>Gospodarka komunalna i ochrona środowiska</t>
  </si>
  <si>
    <t>90002</t>
  </si>
  <si>
    <t>Gospodarka odpadami</t>
  </si>
  <si>
    <t>90095</t>
  </si>
  <si>
    <t>Kultura i ochrona dziedzictwa narodowego</t>
  </si>
  <si>
    <t>92105</t>
  </si>
  <si>
    <t>Pozostałe zadania w zakresie kultury</t>
  </si>
  <si>
    <t>92116</t>
  </si>
  <si>
    <t>Biblioteki</t>
  </si>
  <si>
    <t>92120</t>
  </si>
  <si>
    <t>Ochrona zabytków i opieka nad zabytkami</t>
  </si>
  <si>
    <t>92195</t>
  </si>
  <si>
    <t>92605</t>
  </si>
  <si>
    <t>92695</t>
  </si>
  <si>
    <t>OGÓŁEM</t>
  </si>
  <si>
    <t>wypłaty</t>
  </si>
  <si>
    <t>z tytułu</t>
  </si>
  <si>
    <t xml:space="preserve">poręczeń </t>
  </si>
  <si>
    <t>i gwarancji</t>
  </si>
  <si>
    <t>Stołówki szkolne i przedszkolne</t>
  </si>
  <si>
    <t>85205</t>
  </si>
  <si>
    <t>Zadania w zakresie przeciwdziałnia przemocy  w  rodzinie</t>
  </si>
  <si>
    <t>Urzędy marszałkowskie</t>
  </si>
  <si>
    <t>Jednostki specjalistycznego poradnictwa, mieszkania chronione i ośrodki interwencji kryzysowej</t>
  </si>
  <si>
    <t xml:space="preserve">Kultura fizyczna </t>
  </si>
  <si>
    <t xml:space="preserve">Zadania w zakresie kultury fizycznej </t>
  </si>
  <si>
    <t>na rzecz osób</t>
  </si>
  <si>
    <t xml:space="preserve">świadczenia </t>
  </si>
  <si>
    <t>wydatki na programy finansowane z udziałem środków, o których mowa w art. 5 ust 1 pkt 2 i 3 uofp</t>
  </si>
  <si>
    <t>Transport i łączność</t>
  </si>
  <si>
    <t>Centra kształcenia ustawicznego i praktycznego oraz ośrodki dokształcania zawodowego</t>
  </si>
  <si>
    <t>Składki na ubezpieczenie zdrowotne oraz świadczenia dla osób  nieobjętych obowiązkiem ubezpieczenia zdrowotnego</t>
  </si>
  <si>
    <t>Poradnie psychologiczno-pedagogiczne, w tym poradnie specjalistyczne</t>
  </si>
  <si>
    <t>ZA OKRES  OD 01.01.2012  DO 30.06.2012 R</t>
  </si>
  <si>
    <t xml:space="preserve">Załącznik Nr 2 </t>
  </si>
  <si>
    <t xml:space="preserve">              ŚWIADCZEŃ NA RZECZ OSÓB FIZYCZNYCH, WYDATKÓW NA PROGRAMY FINANSOWANE Z UDZIAŁEM ŚRODKÓW, O KTÓRYCH MOWA W ART.5 UST. 1 PKT 2 i 3 UOFP,   </t>
  </si>
  <si>
    <t>WYPŁAT Z TYTUŁU PORĘCZEŃ I GWARANCJI, WYDATKÓW NA OBSŁUGĘ DŁUGU I WYDATKÓW MAJĄTKOWYCH W ROKU 2012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</si>
</sst>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49">
    <font>
      <sz val="10"/>
      <name val="Times New Roman"/>
      <family val="0"/>
    </font>
    <font>
      <b/>
      <sz val="11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Times New Roma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59">
    <xf numFmtId="0" fontId="0" fillId="0" borderId="0" xfId="0" applyAlignment="1">
      <alignment/>
    </xf>
    <xf numFmtId="0" fontId="0" fillId="33" borderId="0" xfId="0" applyFill="1" applyAlignment="1">
      <alignment/>
    </xf>
    <xf numFmtId="49" fontId="4" fillId="33" borderId="10" xfId="0" applyNumberFormat="1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49" fontId="4" fillId="33" borderId="13" xfId="0" applyNumberFormat="1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center"/>
    </xf>
    <xf numFmtId="49" fontId="4" fillId="33" borderId="0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 vertical="center" wrapText="1"/>
    </xf>
    <xf numFmtId="49" fontId="4" fillId="33" borderId="12" xfId="0" applyNumberFormat="1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vertical="center" wrapText="1"/>
    </xf>
    <xf numFmtId="49" fontId="4" fillId="33" borderId="14" xfId="0" applyNumberFormat="1" applyFont="1" applyFill="1" applyBorder="1" applyAlignment="1">
      <alignment horizontal="center" wrapText="1"/>
    </xf>
    <xf numFmtId="4" fontId="1" fillId="34" borderId="15" xfId="0" applyNumberFormat="1" applyFont="1" applyFill="1" applyBorder="1" applyAlignment="1">
      <alignment horizontal="right" vertical="center"/>
    </xf>
    <xf numFmtId="3" fontId="1" fillId="34" borderId="12" xfId="0" applyNumberFormat="1" applyFont="1" applyFill="1" applyBorder="1" applyAlignment="1">
      <alignment horizontal="right" vertical="center"/>
    </xf>
    <xf numFmtId="3" fontId="1" fillId="34" borderId="15" xfId="0" applyNumberFormat="1" applyFont="1" applyFill="1" applyBorder="1" applyAlignment="1">
      <alignment horizontal="right" vertical="center"/>
    </xf>
    <xf numFmtId="3" fontId="1" fillId="34" borderId="0" xfId="0" applyNumberFormat="1" applyFont="1" applyFill="1" applyBorder="1" applyAlignment="1">
      <alignment horizontal="right" vertical="center"/>
    </xf>
    <xf numFmtId="3" fontId="1" fillId="34" borderId="10" xfId="0" applyNumberFormat="1" applyFont="1" applyFill="1" applyBorder="1" applyAlignment="1">
      <alignment horizontal="right" vertical="center"/>
    </xf>
    <xf numFmtId="3" fontId="1" fillId="34" borderId="16" xfId="0" applyNumberFormat="1" applyFont="1" applyFill="1" applyBorder="1" applyAlignment="1">
      <alignment horizontal="right" vertical="center"/>
    </xf>
    <xf numFmtId="3" fontId="1" fillId="34" borderId="17" xfId="0" applyNumberFormat="1" applyFont="1" applyFill="1" applyBorder="1" applyAlignment="1">
      <alignment horizontal="right" vertical="center"/>
    </xf>
    <xf numFmtId="3" fontId="4" fillId="33" borderId="0" xfId="0" applyNumberFormat="1" applyFont="1" applyFill="1" applyBorder="1" applyAlignment="1">
      <alignment horizontal="right"/>
    </xf>
    <xf numFmtId="3" fontId="4" fillId="33" borderId="10" xfId="0" applyNumberFormat="1" applyFont="1" applyFill="1" applyBorder="1" applyAlignment="1">
      <alignment horizontal="right"/>
    </xf>
    <xf numFmtId="3" fontId="1" fillId="34" borderId="12" xfId="0" applyNumberFormat="1" applyFont="1" applyFill="1" applyBorder="1" applyAlignment="1">
      <alignment horizontal="center" vertical="center" wrapText="1"/>
    </xf>
    <xf numFmtId="4" fontId="1" fillId="34" borderId="12" xfId="0" applyNumberFormat="1" applyFont="1" applyFill="1" applyBorder="1" applyAlignment="1">
      <alignment horizontal="right" vertical="center"/>
    </xf>
    <xf numFmtId="3" fontId="4" fillId="34" borderId="10" xfId="0" applyNumberFormat="1" applyFont="1" applyFill="1" applyBorder="1" applyAlignment="1">
      <alignment horizontal="center" vertical="center" wrapText="1"/>
    </xf>
    <xf numFmtId="4" fontId="4" fillId="34" borderId="0" xfId="0" applyNumberFormat="1" applyFont="1" applyFill="1" applyBorder="1" applyAlignment="1">
      <alignment horizontal="right" vertical="center"/>
    </xf>
    <xf numFmtId="4" fontId="4" fillId="34" borderId="10" xfId="0" applyNumberFormat="1" applyFont="1" applyFill="1" applyBorder="1" applyAlignment="1">
      <alignment horizontal="right" vertical="center"/>
    </xf>
    <xf numFmtId="3" fontId="4" fillId="34" borderId="17" xfId="0" applyNumberFormat="1" applyFont="1" applyFill="1" applyBorder="1" applyAlignment="1">
      <alignment horizontal="center" vertical="center" wrapText="1"/>
    </xf>
    <xf numFmtId="4" fontId="1" fillId="33" borderId="12" xfId="0" applyNumberFormat="1" applyFont="1" applyFill="1" applyBorder="1" applyAlignment="1">
      <alignment horizontal="right" vertical="center"/>
    </xf>
    <xf numFmtId="4" fontId="1" fillId="33" borderId="15" xfId="0" applyNumberFormat="1" applyFont="1" applyFill="1" applyBorder="1" applyAlignment="1">
      <alignment horizontal="right" vertical="center"/>
    </xf>
    <xf numFmtId="3" fontId="1" fillId="33" borderId="12" xfId="0" applyNumberFormat="1" applyFont="1" applyFill="1" applyBorder="1" applyAlignment="1">
      <alignment horizontal="right" vertical="center"/>
    </xf>
    <xf numFmtId="3" fontId="1" fillId="33" borderId="15" xfId="0" applyNumberFormat="1" applyFont="1" applyFill="1" applyBorder="1" applyAlignment="1">
      <alignment horizontal="right" vertical="center"/>
    </xf>
    <xf numFmtId="3" fontId="4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right" vertical="center"/>
    </xf>
    <xf numFmtId="4" fontId="1" fillId="33" borderId="10" xfId="0" applyNumberFormat="1" applyFont="1" applyFill="1" applyBorder="1" applyAlignment="1">
      <alignment horizontal="right" vertical="center"/>
    </xf>
    <xf numFmtId="4" fontId="1" fillId="33" borderId="0" xfId="0" applyNumberFormat="1" applyFont="1" applyFill="1" applyBorder="1" applyAlignment="1">
      <alignment horizontal="right" vertical="center"/>
    </xf>
    <xf numFmtId="3" fontId="1" fillId="33" borderId="10" xfId="0" applyNumberFormat="1" applyFont="1" applyFill="1" applyBorder="1" applyAlignment="1">
      <alignment horizontal="right" vertical="center"/>
    </xf>
    <xf numFmtId="3" fontId="1" fillId="33" borderId="0" xfId="0" applyNumberFormat="1" applyFont="1" applyFill="1" applyBorder="1" applyAlignment="1">
      <alignment horizontal="right" vertical="center"/>
    </xf>
    <xf numFmtId="4" fontId="4" fillId="33" borderId="18" xfId="0" applyNumberFormat="1" applyFont="1" applyFill="1" applyBorder="1" applyAlignment="1">
      <alignment horizontal="right" vertical="center"/>
    </xf>
    <xf numFmtId="4" fontId="1" fillId="33" borderId="17" xfId="0" applyNumberFormat="1" applyFont="1" applyFill="1" applyBorder="1" applyAlignment="1">
      <alignment horizontal="right" vertical="center"/>
    </xf>
    <xf numFmtId="4" fontId="1" fillId="33" borderId="16" xfId="0" applyNumberFormat="1" applyFont="1" applyFill="1" applyBorder="1" applyAlignment="1">
      <alignment horizontal="right" vertical="center"/>
    </xf>
    <xf numFmtId="3" fontId="1" fillId="33" borderId="17" xfId="0" applyNumberFormat="1" applyFont="1" applyFill="1" applyBorder="1" applyAlignment="1">
      <alignment horizontal="right" vertical="center"/>
    </xf>
    <xf numFmtId="3" fontId="1" fillId="33" borderId="16" xfId="0" applyNumberFormat="1" applyFont="1" applyFill="1" applyBorder="1" applyAlignment="1">
      <alignment horizontal="right" vertical="center"/>
    </xf>
    <xf numFmtId="3" fontId="1" fillId="33" borderId="12" xfId="0" applyNumberFormat="1" applyFont="1" applyFill="1" applyBorder="1" applyAlignment="1">
      <alignment horizontal="center" vertical="center" wrapText="1"/>
    </xf>
    <xf numFmtId="4" fontId="1" fillId="33" borderId="12" xfId="0" applyNumberFormat="1" applyFont="1" applyFill="1" applyBorder="1" applyAlignment="1">
      <alignment/>
    </xf>
    <xf numFmtId="3" fontId="4" fillId="33" borderId="10" xfId="0" applyNumberFormat="1" applyFont="1" applyFill="1" applyBorder="1" applyAlignment="1">
      <alignment/>
    </xf>
    <xf numFmtId="4" fontId="4" fillId="33" borderId="0" xfId="0" applyNumberFormat="1" applyFont="1" applyFill="1" applyBorder="1" applyAlignment="1">
      <alignment horizontal="right"/>
    </xf>
    <xf numFmtId="4" fontId="4" fillId="33" borderId="10" xfId="0" applyNumberFormat="1" applyFont="1" applyFill="1" applyBorder="1" applyAlignment="1">
      <alignment/>
    </xf>
    <xf numFmtId="4" fontId="4" fillId="33" borderId="17" xfId="0" applyNumberFormat="1" applyFont="1" applyFill="1" applyBorder="1" applyAlignment="1">
      <alignment horizontal="right"/>
    </xf>
    <xf numFmtId="3" fontId="1" fillId="34" borderId="15" xfId="0" applyNumberFormat="1" applyFont="1" applyFill="1" applyBorder="1" applyAlignment="1">
      <alignment horizontal="center" vertical="center" wrapText="1"/>
    </xf>
    <xf numFmtId="3" fontId="1" fillId="34" borderId="11" xfId="0" applyNumberFormat="1" applyFont="1" applyFill="1" applyBorder="1" applyAlignment="1">
      <alignment horizontal="right" vertical="center"/>
    </xf>
    <xf numFmtId="3" fontId="1" fillId="34" borderId="19" xfId="0" applyNumberFormat="1" applyFont="1" applyFill="1" applyBorder="1" applyAlignment="1">
      <alignment horizontal="right" vertical="center"/>
    </xf>
    <xf numFmtId="4" fontId="1" fillId="34" borderId="11" xfId="0" applyNumberFormat="1" applyFont="1" applyFill="1" applyBorder="1" applyAlignment="1">
      <alignment horizontal="right" vertical="center"/>
    </xf>
    <xf numFmtId="3" fontId="4" fillId="34" borderId="0" xfId="0" applyNumberFormat="1" applyFont="1" applyFill="1" applyBorder="1" applyAlignment="1">
      <alignment horizontal="center" vertical="center" wrapText="1"/>
    </xf>
    <xf numFmtId="3" fontId="1" fillId="34" borderId="13" xfId="0" applyNumberFormat="1" applyFont="1" applyFill="1" applyBorder="1" applyAlignment="1">
      <alignment horizontal="right" vertical="center"/>
    </xf>
    <xf numFmtId="3" fontId="1" fillId="34" borderId="20" xfId="0" applyNumberFormat="1" applyFont="1" applyFill="1" applyBorder="1" applyAlignment="1">
      <alignment horizontal="right" vertical="center"/>
    </xf>
    <xf numFmtId="4" fontId="4" fillId="34" borderId="13" xfId="0" applyNumberFormat="1" applyFont="1" applyFill="1" applyBorder="1" applyAlignment="1">
      <alignment horizontal="right" vertical="center"/>
    </xf>
    <xf numFmtId="3" fontId="4" fillId="34" borderId="16" xfId="0" applyNumberFormat="1" applyFont="1" applyFill="1" applyBorder="1" applyAlignment="1">
      <alignment horizontal="center" vertical="center" wrapText="1"/>
    </xf>
    <xf numFmtId="4" fontId="4" fillId="34" borderId="17" xfId="0" applyNumberFormat="1" applyFont="1" applyFill="1" applyBorder="1" applyAlignment="1">
      <alignment horizontal="right" vertical="center"/>
    </xf>
    <xf numFmtId="3" fontId="1" fillId="34" borderId="21" xfId="0" applyNumberFormat="1" applyFont="1" applyFill="1" applyBorder="1" applyAlignment="1">
      <alignment horizontal="right" vertical="center"/>
    </xf>
    <xf numFmtId="3" fontId="1" fillId="34" borderId="18" xfId="0" applyNumberFormat="1" applyFont="1" applyFill="1" applyBorder="1" applyAlignment="1">
      <alignment horizontal="right" vertical="center"/>
    </xf>
    <xf numFmtId="4" fontId="1" fillId="0" borderId="0" xfId="0" applyNumberFormat="1" applyFont="1" applyFill="1" applyBorder="1" applyAlignment="1">
      <alignment horizontal="right" vertical="center"/>
    </xf>
    <xf numFmtId="4" fontId="1" fillId="0" borderId="10" xfId="0" applyNumberFormat="1" applyFont="1" applyFill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right" vertical="center"/>
    </xf>
    <xf numFmtId="3" fontId="1" fillId="0" borderId="0" xfId="0" applyNumberFormat="1" applyFont="1" applyFill="1" applyBorder="1" applyAlignment="1">
      <alignment horizontal="right" vertical="center"/>
    </xf>
    <xf numFmtId="49" fontId="1" fillId="34" borderId="10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 wrapText="1"/>
    </xf>
    <xf numFmtId="3" fontId="1" fillId="0" borderId="12" xfId="0" applyNumberFormat="1" applyFont="1" applyFill="1" applyBorder="1" applyAlignment="1">
      <alignment horizontal="right" vertical="center"/>
    </xf>
    <xf numFmtId="3" fontId="1" fillId="0" borderId="15" xfId="0" applyNumberFormat="1" applyFont="1" applyFill="1" applyBorder="1" applyAlignment="1">
      <alignment horizontal="right" vertical="center"/>
    </xf>
    <xf numFmtId="3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right" vertical="center"/>
    </xf>
    <xf numFmtId="4" fontId="4" fillId="0" borderId="10" xfId="0" applyNumberFormat="1" applyFont="1" applyFill="1" applyBorder="1" applyAlignment="1">
      <alignment horizontal="right" vertical="center"/>
    </xf>
    <xf numFmtId="3" fontId="1" fillId="0" borderId="17" xfId="0" applyNumberFormat="1" applyFont="1" applyFill="1" applyBorder="1" applyAlignment="1">
      <alignment horizontal="right" vertical="center"/>
    </xf>
    <xf numFmtId="3" fontId="1" fillId="0" borderId="16" xfId="0" applyNumberFormat="1" applyFont="1" applyFill="1" applyBorder="1" applyAlignment="1">
      <alignment horizontal="right" vertical="center"/>
    </xf>
    <xf numFmtId="3" fontId="1" fillId="0" borderId="12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right" vertical="center"/>
    </xf>
    <xf numFmtId="3" fontId="1" fillId="0" borderId="11" xfId="0" applyNumberFormat="1" applyFont="1" applyFill="1" applyBorder="1" applyAlignment="1">
      <alignment horizontal="right" vertical="center"/>
    </xf>
    <xf numFmtId="3" fontId="1" fillId="0" borderId="13" xfId="0" applyNumberFormat="1" applyFont="1" applyFill="1" applyBorder="1" applyAlignment="1">
      <alignment horizontal="right" vertical="center"/>
    </xf>
    <xf numFmtId="3" fontId="4" fillId="0" borderId="17" xfId="0" applyNumberFormat="1" applyFont="1" applyFill="1" applyBorder="1" applyAlignment="1">
      <alignment horizontal="center" vertical="center" wrapText="1"/>
    </xf>
    <xf numFmtId="3" fontId="1" fillId="0" borderId="21" xfId="0" applyNumberFormat="1" applyFont="1" applyFill="1" applyBorder="1" applyAlignment="1">
      <alignment horizontal="right" vertical="center"/>
    </xf>
    <xf numFmtId="4" fontId="1" fillId="34" borderId="10" xfId="0" applyNumberFormat="1" applyFont="1" applyFill="1" applyBorder="1" applyAlignment="1">
      <alignment horizontal="right" vertical="center"/>
    </xf>
    <xf numFmtId="3" fontId="1" fillId="33" borderId="12" xfId="0" applyNumberFormat="1" applyFont="1" applyFill="1" applyBorder="1" applyAlignment="1">
      <alignment horizontal="center" vertical="top" wrapText="1"/>
    </xf>
    <xf numFmtId="3" fontId="4" fillId="33" borderId="12" xfId="0" applyNumberFormat="1" applyFont="1" applyFill="1" applyBorder="1" applyAlignment="1">
      <alignment vertical="top"/>
    </xf>
    <xf numFmtId="3" fontId="4" fillId="33" borderId="15" xfId="0" applyNumberFormat="1" applyFont="1" applyFill="1" applyBorder="1" applyAlignment="1">
      <alignment vertical="top"/>
    </xf>
    <xf numFmtId="3" fontId="4" fillId="33" borderId="12" xfId="0" applyNumberFormat="1" applyFont="1" applyFill="1" applyBorder="1" applyAlignment="1">
      <alignment horizontal="right" vertical="top"/>
    </xf>
    <xf numFmtId="3" fontId="4" fillId="33" borderId="15" xfId="0" applyNumberFormat="1" applyFont="1" applyFill="1" applyBorder="1" applyAlignment="1">
      <alignment horizontal="right" vertical="top"/>
    </xf>
    <xf numFmtId="3" fontId="4" fillId="33" borderId="10" xfId="0" applyNumberFormat="1" applyFont="1" applyFill="1" applyBorder="1" applyAlignment="1">
      <alignment horizontal="center" vertical="top" wrapText="1"/>
    </xf>
    <xf numFmtId="3" fontId="4" fillId="33" borderId="10" xfId="0" applyNumberFormat="1" applyFont="1" applyFill="1" applyBorder="1" applyAlignment="1">
      <alignment vertical="top"/>
    </xf>
    <xf numFmtId="3" fontId="4" fillId="33" borderId="0" xfId="0" applyNumberFormat="1" applyFont="1" applyFill="1" applyBorder="1" applyAlignment="1">
      <alignment vertical="top"/>
    </xf>
    <xf numFmtId="3" fontId="4" fillId="33" borderId="10" xfId="0" applyNumberFormat="1" applyFont="1" applyFill="1" applyBorder="1" applyAlignment="1">
      <alignment horizontal="right" vertical="top"/>
    </xf>
    <xf numFmtId="3" fontId="4" fillId="33" borderId="0" xfId="0" applyNumberFormat="1" applyFont="1" applyFill="1" applyBorder="1" applyAlignment="1">
      <alignment horizontal="right" vertical="top"/>
    </xf>
    <xf numFmtId="3" fontId="4" fillId="33" borderId="17" xfId="0" applyNumberFormat="1" applyFont="1" applyFill="1" applyBorder="1" applyAlignment="1">
      <alignment horizontal="center" vertical="top" wrapText="1"/>
    </xf>
    <xf numFmtId="3" fontId="4" fillId="33" borderId="17" xfId="0" applyNumberFormat="1" applyFont="1" applyFill="1" applyBorder="1" applyAlignment="1">
      <alignment vertical="top"/>
    </xf>
    <xf numFmtId="3" fontId="4" fillId="33" borderId="16" xfId="0" applyNumberFormat="1" applyFont="1" applyFill="1" applyBorder="1" applyAlignment="1">
      <alignment vertical="top"/>
    </xf>
    <xf numFmtId="3" fontId="4" fillId="33" borderId="17" xfId="0" applyNumberFormat="1" applyFont="1" applyFill="1" applyBorder="1" applyAlignment="1">
      <alignment horizontal="right" vertical="top"/>
    </xf>
    <xf numFmtId="3" fontId="4" fillId="33" borderId="16" xfId="0" applyNumberFormat="1" applyFont="1" applyFill="1" applyBorder="1" applyAlignment="1">
      <alignment horizontal="right" vertical="top"/>
    </xf>
    <xf numFmtId="3" fontId="1" fillId="33" borderId="11" xfId="0" applyNumberFormat="1" applyFont="1" applyFill="1" applyBorder="1" applyAlignment="1">
      <alignment horizontal="center" vertical="top" wrapText="1"/>
    </xf>
    <xf numFmtId="3" fontId="4" fillId="33" borderId="19" xfId="0" applyNumberFormat="1" applyFont="1" applyFill="1" applyBorder="1" applyAlignment="1">
      <alignment horizontal="right" vertical="top"/>
    </xf>
    <xf numFmtId="4" fontId="1" fillId="33" borderId="12" xfId="0" applyNumberFormat="1" applyFont="1" applyFill="1" applyBorder="1" applyAlignment="1">
      <alignment horizontal="right" vertical="top"/>
    </xf>
    <xf numFmtId="3" fontId="4" fillId="33" borderId="13" xfId="0" applyNumberFormat="1" applyFont="1" applyFill="1" applyBorder="1" applyAlignment="1">
      <alignment horizontal="center" vertical="top" wrapText="1"/>
    </xf>
    <xf numFmtId="3" fontId="4" fillId="33" borderId="20" xfId="0" applyNumberFormat="1" applyFont="1" applyFill="1" applyBorder="1" applyAlignment="1">
      <alignment horizontal="right" vertical="top"/>
    </xf>
    <xf numFmtId="3" fontId="4" fillId="33" borderId="13" xfId="0" applyNumberFormat="1" applyFont="1" applyFill="1" applyBorder="1" applyAlignment="1">
      <alignment horizontal="right" vertical="top"/>
    </xf>
    <xf numFmtId="3" fontId="4" fillId="33" borderId="18" xfId="0" applyNumberFormat="1" applyFont="1" applyFill="1" applyBorder="1" applyAlignment="1">
      <alignment horizontal="right" vertical="top"/>
    </xf>
    <xf numFmtId="4" fontId="4" fillId="33" borderId="12" xfId="0" applyNumberFormat="1" applyFont="1" applyFill="1" applyBorder="1" applyAlignment="1">
      <alignment horizontal="right" vertical="top"/>
    </xf>
    <xf numFmtId="3" fontId="1" fillId="33" borderId="22" xfId="0" applyNumberFormat="1" applyFont="1" applyFill="1" applyBorder="1" applyAlignment="1">
      <alignment vertical="top"/>
    </xf>
    <xf numFmtId="4" fontId="4" fillId="33" borderId="10" xfId="0" applyNumberFormat="1" applyFont="1" applyFill="1" applyBorder="1" applyAlignment="1">
      <alignment horizontal="right" vertical="top"/>
    </xf>
    <xf numFmtId="4" fontId="4" fillId="33" borderId="17" xfId="0" applyNumberFormat="1" applyFont="1" applyFill="1" applyBorder="1" applyAlignment="1">
      <alignment horizontal="right" vertical="top"/>
    </xf>
    <xf numFmtId="4" fontId="1" fillId="33" borderId="13" xfId="0" applyNumberFormat="1" applyFont="1" applyFill="1" applyBorder="1" applyAlignment="1">
      <alignment vertical="top"/>
    </xf>
    <xf numFmtId="4" fontId="4" fillId="33" borderId="13" xfId="0" applyNumberFormat="1" applyFont="1" applyFill="1" applyBorder="1" applyAlignment="1">
      <alignment vertical="top"/>
    </xf>
    <xf numFmtId="3" fontId="1" fillId="33" borderId="10" xfId="0" applyNumberFormat="1" applyFont="1" applyFill="1" applyBorder="1" applyAlignment="1">
      <alignment horizontal="center" vertical="top" wrapText="1"/>
    </xf>
    <xf numFmtId="3" fontId="1" fillId="33" borderId="23" xfId="0" applyNumberFormat="1" applyFont="1" applyFill="1" applyBorder="1" applyAlignment="1">
      <alignment vertical="top"/>
    </xf>
    <xf numFmtId="3" fontId="4" fillId="33" borderId="14" xfId="0" applyNumberFormat="1" applyFont="1" applyFill="1" applyBorder="1" applyAlignment="1">
      <alignment horizontal="center" vertical="top" wrapText="1"/>
    </xf>
    <xf numFmtId="3" fontId="4" fillId="33" borderId="24" xfId="0" applyNumberFormat="1" applyFont="1" applyFill="1" applyBorder="1" applyAlignment="1">
      <alignment horizontal="right" vertical="top"/>
    </xf>
    <xf numFmtId="3" fontId="4" fillId="33" borderId="14" xfId="0" applyNumberFormat="1" applyFont="1" applyFill="1" applyBorder="1" applyAlignment="1">
      <alignment horizontal="right" vertical="top"/>
    </xf>
    <xf numFmtId="3" fontId="4" fillId="33" borderId="25" xfId="0" applyNumberFormat="1" applyFont="1" applyFill="1" applyBorder="1" applyAlignment="1">
      <alignment horizontal="center" vertical="top" wrapText="1"/>
    </xf>
    <xf numFmtId="3" fontId="4" fillId="33" borderId="25" xfId="0" applyNumberFormat="1" applyFont="1" applyFill="1" applyBorder="1" applyAlignment="1">
      <alignment horizontal="center" vertical="top"/>
    </xf>
    <xf numFmtId="3" fontId="4" fillId="33" borderId="26" xfId="0" applyNumberFormat="1" applyFont="1" applyFill="1" applyBorder="1" applyAlignment="1">
      <alignment horizontal="center" vertical="top"/>
    </xf>
    <xf numFmtId="3" fontId="1" fillId="33" borderId="27" xfId="0" applyNumberFormat="1" applyFont="1" applyFill="1" applyBorder="1" applyAlignment="1">
      <alignment horizontal="center" vertical="top" wrapText="1"/>
    </xf>
    <xf numFmtId="3" fontId="4" fillId="33" borderId="28" xfId="0" applyNumberFormat="1" applyFont="1" applyFill="1" applyBorder="1" applyAlignment="1">
      <alignment horizontal="right" vertical="top"/>
    </xf>
    <xf numFmtId="3" fontId="4" fillId="33" borderId="27" xfId="0" applyNumberFormat="1" applyFont="1" applyFill="1" applyBorder="1" applyAlignment="1">
      <alignment horizontal="right" vertical="top"/>
    </xf>
    <xf numFmtId="4" fontId="1" fillId="33" borderId="15" xfId="0" applyNumberFormat="1" applyFont="1" applyFill="1" applyBorder="1" applyAlignment="1">
      <alignment horizontal="right" vertical="top"/>
    </xf>
    <xf numFmtId="4" fontId="4" fillId="33" borderId="0" xfId="0" applyNumberFormat="1" applyFont="1" applyFill="1" applyBorder="1" applyAlignment="1">
      <alignment horizontal="right" vertical="top"/>
    </xf>
    <xf numFmtId="3" fontId="4" fillId="33" borderId="13" xfId="0" applyNumberFormat="1" applyFont="1" applyFill="1" applyBorder="1" applyAlignment="1">
      <alignment vertical="top"/>
    </xf>
    <xf numFmtId="3" fontId="1" fillId="33" borderId="29" xfId="0" applyNumberFormat="1" applyFont="1" applyFill="1" applyBorder="1" applyAlignment="1">
      <alignment vertical="top"/>
    </xf>
    <xf numFmtId="3" fontId="1" fillId="34" borderId="10" xfId="0" applyNumberFormat="1" applyFont="1" applyFill="1" applyBorder="1" applyAlignment="1">
      <alignment horizontal="center" vertical="center" wrapText="1"/>
    </xf>
    <xf numFmtId="3" fontId="4" fillId="33" borderId="17" xfId="0" applyNumberFormat="1" applyFont="1" applyFill="1" applyBorder="1" applyAlignment="1">
      <alignment horizontal="center" vertical="center" wrapText="1"/>
    </xf>
    <xf numFmtId="3" fontId="1" fillId="33" borderId="0" xfId="0" applyNumberFormat="1" applyFont="1" applyFill="1" applyBorder="1" applyAlignment="1">
      <alignment horizontal="center" vertical="top" wrapText="1"/>
    </xf>
    <xf numFmtId="3" fontId="4" fillId="33" borderId="0" xfId="0" applyNumberFormat="1" applyFont="1" applyFill="1" applyBorder="1" applyAlignment="1">
      <alignment horizontal="center" vertical="top" wrapText="1"/>
    </xf>
    <xf numFmtId="3" fontId="1" fillId="33" borderId="15" xfId="0" applyNumberFormat="1" applyFont="1" applyFill="1" applyBorder="1" applyAlignment="1">
      <alignment horizontal="center" vertical="top" wrapText="1"/>
    </xf>
    <xf numFmtId="3" fontId="4" fillId="33" borderId="16" xfId="0" applyNumberFormat="1" applyFont="1" applyFill="1" applyBorder="1" applyAlignment="1">
      <alignment horizontal="center" vertical="top" wrapText="1"/>
    </xf>
    <xf numFmtId="3" fontId="4" fillId="33" borderId="20" xfId="0" applyNumberFormat="1" applyFont="1" applyFill="1" applyBorder="1" applyAlignment="1">
      <alignment horizontal="center" vertical="top" wrapText="1"/>
    </xf>
    <xf numFmtId="3" fontId="4" fillId="33" borderId="30" xfId="0" applyNumberFormat="1" applyFont="1" applyFill="1" applyBorder="1" applyAlignment="1">
      <alignment horizontal="center" vertical="top"/>
    </xf>
    <xf numFmtId="4" fontId="4" fillId="33" borderId="15" xfId="0" applyNumberFormat="1" applyFont="1" applyFill="1" applyBorder="1" applyAlignment="1">
      <alignment horizontal="right" vertical="top"/>
    </xf>
    <xf numFmtId="4" fontId="4" fillId="33" borderId="16" xfId="0" applyNumberFormat="1" applyFont="1" applyFill="1" applyBorder="1" applyAlignment="1">
      <alignment horizontal="right" vertical="top"/>
    </xf>
    <xf numFmtId="3" fontId="1" fillId="33" borderId="31" xfId="0" applyNumberFormat="1" applyFont="1" applyFill="1" applyBorder="1" applyAlignment="1">
      <alignment vertical="top"/>
    </xf>
    <xf numFmtId="3" fontId="1" fillId="34" borderId="19" xfId="0" applyNumberFormat="1" applyFont="1" applyFill="1" applyBorder="1" applyAlignment="1">
      <alignment horizontal="center" vertical="top" wrapText="1"/>
    </xf>
    <xf numFmtId="3" fontId="1" fillId="34" borderId="12" xfId="0" applyNumberFormat="1" applyFont="1" applyFill="1" applyBorder="1" applyAlignment="1">
      <alignment vertical="top"/>
    </xf>
    <xf numFmtId="3" fontId="4" fillId="34" borderId="0" xfId="0" applyNumberFormat="1" applyFont="1" applyFill="1" applyBorder="1" applyAlignment="1">
      <alignment horizontal="right" vertical="top"/>
    </xf>
    <xf numFmtId="3" fontId="4" fillId="34" borderId="10" xfId="0" applyNumberFormat="1" applyFont="1" applyFill="1" applyBorder="1" applyAlignment="1">
      <alignment horizontal="right" vertical="top"/>
    </xf>
    <xf numFmtId="3" fontId="4" fillId="34" borderId="20" xfId="0" applyNumberFormat="1" applyFont="1" applyFill="1" applyBorder="1" applyAlignment="1">
      <alignment horizontal="center" vertical="top" wrapText="1"/>
    </xf>
    <xf numFmtId="3" fontId="4" fillId="33" borderId="24" xfId="0" applyNumberFormat="1" applyFont="1" applyFill="1" applyBorder="1" applyAlignment="1">
      <alignment horizontal="center" vertical="top" wrapText="1"/>
    </xf>
    <xf numFmtId="3" fontId="4" fillId="33" borderId="14" xfId="0" applyNumberFormat="1" applyFont="1" applyFill="1" applyBorder="1" applyAlignment="1">
      <alignment vertical="top"/>
    </xf>
    <xf numFmtId="49" fontId="4" fillId="33" borderId="25" xfId="0" applyNumberFormat="1" applyFont="1" applyFill="1" applyBorder="1" applyAlignment="1">
      <alignment horizontal="center" vertical="top"/>
    </xf>
    <xf numFmtId="3" fontId="1" fillId="33" borderId="0" xfId="0" applyNumberFormat="1" applyFont="1" applyFill="1" applyBorder="1" applyAlignment="1">
      <alignment/>
    </xf>
    <xf numFmtId="49" fontId="4" fillId="33" borderId="0" xfId="0" applyNumberFormat="1" applyFont="1" applyFill="1" applyBorder="1" applyAlignment="1">
      <alignment horizontal="center" vertical="center"/>
    </xf>
    <xf numFmtId="3" fontId="4" fillId="33" borderId="0" xfId="0" applyNumberFormat="1" applyFont="1" applyFill="1" applyBorder="1" applyAlignment="1">
      <alignment vertical="center" wrapText="1"/>
    </xf>
    <xf numFmtId="3" fontId="4" fillId="33" borderId="0" xfId="0" applyNumberFormat="1" applyFont="1" applyFill="1" applyBorder="1" applyAlignment="1">
      <alignment/>
    </xf>
    <xf numFmtId="3" fontId="1" fillId="33" borderId="0" xfId="0" applyNumberFormat="1" applyFont="1" applyFill="1" applyBorder="1" applyAlignment="1">
      <alignment horizontal="right"/>
    </xf>
    <xf numFmtId="3" fontId="5" fillId="33" borderId="0" xfId="0" applyNumberFormat="1" applyFont="1" applyFill="1" applyBorder="1" applyAlignment="1">
      <alignment horizontal="left"/>
    </xf>
    <xf numFmtId="3" fontId="5" fillId="33" borderId="0" xfId="0" applyNumberFormat="1" applyFont="1" applyFill="1" applyBorder="1" applyAlignment="1">
      <alignment/>
    </xf>
    <xf numFmtId="3" fontId="4" fillId="33" borderId="0" xfId="0" applyNumberFormat="1" applyFont="1" applyFill="1" applyBorder="1" applyAlignment="1">
      <alignment/>
    </xf>
    <xf numFmtId="3" fontId="1" fillId="33" borderId="0" xfId="0" applyNumberFormat="1" applyFont="1" applyFill="1" applyBorder="1" applyAlignment="1">
      <alignment/>
    </xf>
    <xf numFmtId="49" fontId="4" fillId="33" borderId="12" xfId="0" applyNumberFormat="1" applyFont="1" applyFill="1" applyBorder="1" applyAlignment="1">
      <alignment horizontal="center" vertical="center" wrapText="1"/>
    </xf>
    <xf numFmtId="3" fontId="4" fillId="33" borderId="32" xfId="0" applyNumberFormat="1" applyFont="1" applyFill="1" applyBorder="1" applyAlignment="1">
      <alignment horizontal="right" vertical="top"/>
    </xf>
    <xf numFmtId="4" fontId="4" fillId="33" borderId="11" xfId="0" applyNumberFormat="1" applyFont="1" applyFill="1" applyBorder="1" applyAlignment="1">
      <alignment horizontal="right" vertical="top"/>
    </xf>
    <xf numFmtId="4" fontId="4" fillId="33" borderId="13" xfId="0" applyNumberFormat="1" applyFont="1" applyFill="1" applyBorder="1" applyAlignment="1">
      <alignment horizontal="right" vertical="top"/>
    </xf>
    <xf numFmtId="4" fontId="4" fillId="33" borderId="21" xfId="0" applyNumberFormat="1" applyFont="1" applyFill="1" applyBorder="1" applyAlignment="1">
      <alignment horizontal="right" vertical="top"/>
    </xf>
    <xf numFmtId="3" fontId="4" fillId="34" borderId="12" xfId="0" applyNumberFormat="1" applyFont="1" applyFill="1" applyBorder="1" applyAlignment="1">
      <alignment horizontal="right" vertical="top"/>
    </xf>
    <xf numFmtId="4" fontId="1" fillId="33" borderId="13" xfId="0" applyNumberFormat="1" applyFont="1" applyFill="1" applyBorder="1" applyAlignment="1">
      <alignment/>
    </xf>
    <xf numFmtId="4" fontId="4" fillId="33" borderId="13" xfId="0" applyNumberFormat="1" applyFont="1" applyFill="1" applyBorder="1" applyAlignment="1">
      <alignment/>
    </xf>
    <xf numFmtId="3" fontId="1" fillId="33" borderId="12" xfId="0" applyNumberFormat="1" applyFont="1" applyFill="1" applyBorder="1" applyAlignment="1">
      <alignment vertical="top"/>
    </xf>
    <xf numFmtId="3" fontId="1" fillId="33" borderId="33" xfId="0" applyNumberFormat="1" applyFont="1" applyFill="1" applyBorder="1" applyAlignment="1">
      <alignment vertical="top"/>
    </xf>
    <xf numFmtId="1" fontId="1" fillId="34" borderId="12" xfId="0" applyNumberFormat="1" applyFont="1" applyFill="1" applyBorder="1" applyAlignment="1">
      <alignment horizontal="center" vertical="center" wrapText="1"/>
    </xf>
    <xf numFmtId="4" fontId="1" fillId="34" borderId="15" xfId="0" applyNumberFormat="1" applyFont="1" applyFill="1" applyBorder="1" applyAlignment="1">
      <alignment horizontal="right"/>
    </xf>
    <xf numFmtId="4" fontId="1" fillId="34" borderId="12" xfId="0" applyNumberFormat="1" applyFont="1" applyFill="1" applyBorder="1" applyAlignment="1">
      <alignment horizontal="right"/>
    </xf>
    <xf numFmtId="4" fontId="1" fillId="34" borderId="15" xfId="0" applyNumberFormat="1" applyFont="1" applyFill="1" applyBorder="1" applyAlignment="1">
      <alignment horizontal="center"/>
    </xf>
    <xf numFmtId="3" fontId="1" fillId="34" borderId="19" xfId="0" applyNumberFormat="1" applyFont="1" applyFill="1" applyBorder="1" applyAlignment="1">
      <alignment horizontal="center"/>
    </xf>
    <xf numFmtId="1" fontId="1" fillId="34" borderId="12" xfId="0" applyNumberFormat="1" applyFont="1" applyFill="1" applyBorder="1" applyAlignment="1">
      <alignment horizontal="center"/>
    </xf>
    <xf numFmtId="1" fontId="1" fillId="34" borderId="15" xfId="0" applyNumberFormat="1" applyFont="1" applyFill="1" applyBorder="1" applyAlignment="1">
      <alignment horizontal="center"/>
    </xf>
    <xf numFmtId="1" fontId="1" fillId="34" borderId="11" xfId="0" applyNumberFormat="1" applyFont="1" applyFill="1" applyBorder="1" applyAlignment="1">
      <alignment horizontal="center"/>
    </xf>
    <xf numFmtId="1" fontId="1" fillId="34" borderId="31" xfId="0" applyNumberFormat="1" applyFont="1" applyFill="1" applyBorder="1" applyAlignment="1">
      <alignment horizontal="center" vertical="center"/>
    </xf>
    <xf numFmtId="1" fontId="4" fillId="34" borderId="10" xfId="0" applyNumberFormat="1" applyFont="1" applyFill="1" applyBorder="1" applyAlignment="1">
      <alignment horizontal="center" vertical="center" wrapText="1"/>
    </xf>
    <xf numFmtId="4" fontId="4" fillId="34" borderId="0" xfId="0" applyNumberFormat="1" applyFont="1" applyFill="1" applyBorder="1" applyAlignment="1">
      <alignment horizontal="right"/>
    </xf>
    <xf numFmtId="4" fontId="4" fillId="34" borderId="10" xfId="0" applyNumberFormat="1" applyFont="1" applyFill="1" applyBorder="1" applyAlignment="1">
      <alignment horizontal="right"/>
    </xf>
    <xf numFmtId="4" fontId="1" fillId="34" borderId="0" xfId="0" applyNumberFormat="1" applyFont="1" applyFill="1" applyBorder="1" applyAlignment="1">
      <alignment horizontal="center"/>
    </xf>
    <xf numFmtId="3" fontId="1" fillId="34" borderId="20" xfId="0" applyNumberFormat="1" applyFont="1" applyFill="1" applyBorder="1" applyAlignment="1">
      <alignment horizontal="center"/>
    </xf>
    <xf numFmtId="1" fontId="1" fillId="34" borderId="10" xfId="0" applyNumberFormat="1" applyFont="1" applyFill="1" applyBorder="1" applyAlignment="1">
      <alignment horizontal="center"/>
    </xf>
    <xf numFmtId="1" fontId="1" fillId="34" borderId="0" xfId="0" applyNumberFormat="1" applyFont="1" applyFill="1" applyBorder="1" applyAlignment="1">
      <alignment horizontal="center"/>
    </xf>
    <xf numFmtId="1" fontId="1" fillId="34" borderId="13" xfId="0" applyNumberFormat="1" applyFont="1" applyFill="1" applyBorder="1" applyAlignment="1">
      <alignment horizontal="center"/>
    </xf>
    <xf numFmtId="3" fontId="1" fillId="34" borderId="18" xfId="0" applyNumberFormat="1" applyFont="1" applyFill="1" applyBorder="1" applyAlignment="1">
      <alignment horizontal="center"/>
    </xf>
    <xf numFmtId="1" fontId="1" fillId="34" borderId="17" xfId="0" applyNumberFormat="1" applyFont="1" applyFill="1" applyBorder="1" applyAlignment="1">
      <alignment horizontal="center"/>
    </xf>
    <xf numFmtId="1" fontId="1" fillId="34" borderId="16" xfId="0" applyNumberFormat="1" applyFont="1" applyFill="1" applyBorder="1" applyAlignment="1">
      <alignment horizontal="center"/>
    </xf>
    <xf numFmtId="1" fontId="1" fillId="34" borderId="21" xfId="0" applyNumberFormat="1" applyFont="1" applyFill="1" applyBorder="1" applyAlignment="1">
      <alignment horizontal="center"/>
    </xf>
    <xf numFmtId="1" fontId="1" fillId="0" borderId="34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1" fontId="1" fillId="0" borderId="12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>
      <alignment horizontal="right"/>
    </xf>
    <xf numFmtId="4" fontId="1" fillId="0" borderId="12" xfId="0" applyNumberFormat="1" applyFont="1" applyFill="1" applyBorder="1" applyAlignment="1">
      <alignment horizontal="right"/>
    </xf>
    <xf numFmtId="4" fontId="1" fillId="0" borderId="12" xfId="0" applyNumberFormat="1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 horizontal="right"/>
    </xf>
    <xf numFmtId="3" fontId="1" fillId="0" borderId="19" xfId="0" applyNumberFormat="1" applyFont="1" applyFill="1" applyBorder="1" applyAlignment="1">
      <alignment horizontal="center"/>
    </xf>
    <xf numFmtId="1" fontId="1" fillId="0" borderId="12" xfId="0" applyNumberFormat="1" applyFont="1" applyFill="1" applyBorder="1" applyAlignment="1">
      <alignment horizontal="center"/>
    </xf>
    <xf numFmtId="1" fontId="1" fillId="0" borderId="15" xfId="0" applyNumberFormat="1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" fontId="1" fillId="0" borderId="31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center"/>
    </xf>
    <xf numFmtId="4" fontId="4" fillId="0" borderId="13" xfId="0" applyNumberFormat="1" applyFont="1" applyFill="1" applyBorder="1" applyAlignment="1">
      <alignment horizontal="right"/>
    </xf>
    <xf numFmtId="3" fontId="1" fillId="0" borderId="20" xfId="0" applyNumberFormat="1" applyFont="1" applyFill="1" applyBorder="1" applyAlignment="1">
      <alignment horizontal="center"/>
    </xf>
    <xf numFmtId="1" fontId="4" fillId="0" borderId="17" xfId="0" applyNumberFormat="1" applyFont="1" applyFill="1" applyBorder="1" applyAlignment="1">
      <alignment horizontal="center" vertical="center"/>
    </xf>
    <xf numFmtId="4" fontId="4" fillId="33" borderId="17" xfId="0" applyNumberFormat="1" applyFont="1" applyFill="1" applyBorder="1" applyAlignment="1">
      <alignment/>
    </xf>
    <xf numFmtId="4" fontId="4" fillId="33" borderId="16" xfId="0" applyNumberFormat="1" applyFont="1" applyFill="1" applyBorder="1" applyAlignment="1">
      <alignment/>
    </xf>
    <xf numFmtId="4" fontId="1" fillId="0" borderId="17" xfId="0" applyNumberFormat="1" applyFont="1" applyFill="1" applyBorder="1" applyAlignment="1">
      <alignment horizontal="center"/>
    </xf>
    <xf numFmtId="1" fontId="1" fillId="0" borderId="17" xfId="0" applyNumberFormat="1" applyFont="1" applyFill="1" applyBorder="1" applyAlignment="1">
      <alignment horizontal="center"/>
    </xf>
    <xf numFmtId="4" fontId="1" fillId="34" borderId="0" xfId="0" applyNumberFormat="1" applyFont="1" applyFill="1" applyBorder="1" applyAlignment="1">
      <alignment horizontal="right" vertical="center"/>
    </xf>
    <xf numFmtId="3" fontId="4" fillId="34" borderId="18" xfId="0" applyNumberFormat="1" applyFont="1" applyFill="1" applyBorder="1" applyAlignment="1">
      <alignment horizontal="center" vertical="center" wrapText="1"/>
    </xf>
    <xf numFmtId="4" fontId="4" fillId="34" borderId="16" xfId="0" applyNumberFormat="1" applyFont="1" applyFill="1" applyBorder="1" applyAlignment="1">
      <alignment horizontal="right" vertical="center"/>
    </xf>
    <xf numFmtId="4" fontId="1" fillId="34" borderId="17" xfId="0" applyNumberFormat="1" applyFont="1" applyFill="1" applyBorder="1" applyAlignment="1">
      <alignment horizontal="right" vertical="center"/>
    </xf>
    <xf numFmtId="4" fontId="1" fillId="34" borderId="16" xfId="0" applyNumberFormat="1" applyFont="1" applyFill="1" applyBorder="1" applyAlignment="1">
      <alignment horizontal="right" vertical="center"/>
    </xf>
    <xf numFmtId="3" fontId="1" fillId="33" borderId="15" xfId="0" applyNumberFormat="1" applyFont="1" applyFill="1" applyBorder="1" applyAlignment="1">
      <alignment horizontal="right"/>
    </xf>
    <xf numFmtId="3" fontId="1" fillId="33" borderId="12" xfId="0" applyNumberFormat="1" applyFont="1" applyFill="1" applyBorder="1" applyAlignment="1">
      <alignment horizontal="right"/>
    </xf>
    <xf numFmtId="3" fontId="4" fillId="33" borderId="12" xfId="0" applyNumberFormat="1" applyFont="1" applyFill="1" applyBorder="1" applyAlignment="1">
      <alignment/>
    </xf>
    <xf numFmtId="3" fontId="4" fillId="33" borderId="15" xfId="0" applyNumberFormat="1" applyFont="1" applyFill="1" applyBorder="1" applyAlignment="1">
      <alignment/>
    </xf>
    <xf numFmtId="3" fontId="1" fillId="33" borderId="15" xfId="0" applyNumberFormat="1" applyFont="1" applyFill="1" applyBorder="1" applyAlignment="1">
      <alignment/>
    </xf>
    <xf numFmtId="3" fontId="4" fillId="33" borderId="19" xfId="0" applyNumberFormat="1" applyFont="1" applyFill="1" applyBorder="1" applyAlignment="1">
      <alignment horizontal="right"/>
    </xf>
    <xf numFmtId="3" fontId="4" fillId="33" borderId="12" xfId="0" applyNumberFormat="1" applyFont="1" applyFill="1" applyBorder="1" applyAlignment="1">
      <alignment horizontal="right"/>
    </xf>
    <xf numFmtId="3" fontId="4" fillId="33" borderId="15" xfId="0" applyNumberFormat="1" applyFont="1" applyFill="1" applyBorder="1" applyAlignment="1">
      <alignment horizontal="right"/>
    </xf>
    <xf numFmtId="4" fontId="4" fillId="33" borderId="10" xfId="0" applyNumberFormat="1" applyFont="1" applyFill="1" applyBorder="1" applyAlignment="1">
      <alignment horizontal="right"/>
    </xf>
    <xf numFmtId="4" fontId="4" fillId="33" borderId="0" xfId="0" applyNumberFormat="1" applyFont="1" applyFill="1" applyBorder="1" applyAlignment="1">
      <alignment/>
    </xf>
    <xf numFmtId="3" fontId="4" fillId="33" borderId="20" xfId="0" applyNumberFormat="1" applyFont="1" applyFill="1" applyBorder="1" applyAlignment="1">
      <alignment horizontal="right"/>
    </xf>
    <xf numFmtId="4" fontId="4" fillId="33" borderId="16" xfId="0" applyNumberFormat="1" applyFont="1" applyFill="1" applyBorder="1" applyAlignment="1">
      <alignment horizontal="right"/>
    </xf>
    <xf numFmtId="3" fontId="1" fillId="33" borderId="16" xfId="0" applyNumberFormat="1" applyFont="1" applyFill="1" applyBorder="1" applyAlignment="1">
      <alignment horizontal="right"/>
    </xf>
    <xf numFmtId="3" fontId="4" fillId="33" borderId="17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4" fillId="33" borderId="18" xfId="0" applyNumberFormat="1" applyFont="1" applyFill="1" applyBorder="1" applyAlignment="1">
      <alignment horizontal="right"/>
    </xf>
    <xf numFmtId="3" fontId="4" fillId="33" borderId="17" xfId="0" applyNumberFormat="1" applyFont="1" applyFill="1" applyBorder="1" applyAlignment="1">
      <alignment horizontal="right"/>
    </xf>
    <xf numFmtId="3" fontId="4" fillId="33" borderId="16" xfId="0" applyNumberFormat="1" applyFont="1" applyFill="1" applyBorder="1" applyAlignment="1">
      <alignment horizontal="right"/>
    </xf>
    <xf numFmtId="3" fontId="1" fillId="33" borderId="10" xfId="0" applyNumberFormat="1" applyFont="1" applyFill="1" applyBorder="1" applyAlignment="1">
      <alignment horizontal="center" vertical="center" wrapText="1"/>
    </xf>
    <xf numFmtId="4" fontId="1" fillId="33" borderId="0" xfId="0" applyNumberFormat="1" applyFont="1" applyFill="1" applyBorder="1" applyAlignment="1">
      <alignment horizontal="right"/>
    </xf>
    <xf numFmtId="4" fontId="1" fillId="33" borderId="10" xfId="0" applyNumberFormat="1" applyFont="1" applyFill="1" applyBorder="1" applyAlignment="1">
      <alignment horizontal="right"/>
    </xf>
    <xf numFmtId="4" fontId="1" fillId="33" borderId="10" xfId="0" applyNumberFormat="1" applyFont="1" applyFill="1" applyBorder="1" applyAlignment="1">
      <alignment/>
    </xf>
    <xf numFmtId="4" fontId="4" fillId="33" borderId="21" xfId="0" applyNumberFormat="1" applyFont="1" applyFill="1" applyBorder="1" applyAlignment="1">
      <alignment horizontal="right"/>
    </xf>
    <xf numFmtId="4" fontId="1" fillId="33" borderId="19" xfId="0" applyNumberFormat="1" applyFont="1" applyFill="1" applyBorder="1" applyAlignment="1">
      <alignment horizontal="right" vertical="center"/>
    </xf>
    <xf numFmtId="4" fontId="1" fillId="33" borderId="15" xfId="0" applyNumberFormat="1" applyFont="1" applyFill="1" applyBorder="1" applyAlignment="1">
      <alignment horizontal="right"/>
    </xf>
    <xf numFmtId="4" fontId="4" fillId="33" borderId="20" xfId="0" applyNumberFormat="1" applyFont="1" applyFill="1" applyBorder="1" applyAlignment="1">
      <alignment horizontal="right" vertical="center"/>
    </xf>
    <xf numFmtId="4" fontId="4" fillId="33" borderId="17" xfId="0" applyNumberFormat="1" applyFont="1" applyFill="1" applyBorder="1" applyAlignment="1">
      <alignment horizontal="right" vertical="center"/>
    </xf>
    <xf numFmtId="4" fontId="1" fillId="33" borderId="16" xfId="0" applyNumberFormat="1" applyFont="1" applyFill="1" applyBorder="1" applyAlignment="1">
      <alignment horizontal="right"/>
    </xf>
    <xf numFmtId="4" fontId="1" fillId="33" borderId="12" xfId="0" applyNumberFormat="1" applyFont="1" applyFill="1" applyBorder="1" applyAlignment="1">
      <alignment horizontal="right"/>
    </xf>
    <xf numFmtId="4" fontId="1" fillId="0" borderId="11" xfId="0" applyNumberFormat="1" applyFont="1" applyFill="1" applyBorder="1" applyAlignment="1">
      <alignment horizontal="right" vertical="center"/>
    </xf>
    <xf numFmtId="4" fontId="4" fillId="0" borderId="13" xfId="0" applyNumberFormat="1" applyFont="1" applyFill="1" applyBorder="1" applyAlignment="1">
      <alignment horizontal="right" vertical="center"/>
    </xf>
    <xf numFmtId="4" fontId="1" fillId="33" borderId="0" xfId="0" applyNumberFormat="1" applyFont="1" applyFill="1" applyBorder="1" applyAlignment="1">
      <alignment horizontal="right" vertical="top"/>
    </xf>
    <xf numFmtId="4" fontId="1" fillId="33" borderId="12" xfId="0" applyNumberFormat="1" applyFont="1" applyFill="1" applyBorder="1" applyAlignment="1">
      <alignment vertical="top"/>
    </xf>
    <xf numFmtId="4" fontId="1" fillId="33" borderId="15" xfId="0" applyNumberFormat="1" applyFont="1" applyFill="1" applyBorder="1" applyAlignment="1">
      <alignment vertical="top"/>
    </xf>
    <xf numFmtId="4" fontId="4" fillId="33" borderId="12" xfId="0" applyNumberFormat="1" applyFont="1" applyFill="1" applyBorder="1" applyAlignment="1">
      <alignment vertical="top"/>
    </xf>
    <xf numFmtId="4" fontId="4" fillId="33" borderId="15" xfId="0" applyNumberFormat="1" applyFont="1" applyFill="1" applyBorder="1" applyAlignment="1">
      <alignment vertical="top"/>
    </xf>
    <xf numFmtId="4" fontId="4" fillId="33" borderId="10" xfId="0" applyNumberFormat="1" applyFont="1" applyFill="1" applyBorder="1" applyAlignment="1">
      <alignment vertical="top"/>
    </xf>
    <xf numFmtId="4" fontId="4" fillId="33" borderId="0" xfId="0" applyNumberFormat="1" applyFont="1" applyFill="1" applyBorder="1" applyAlignment="1">
      <alignment vertical="top"/>
    </xf>
    <xf numFmtId="4" fontId="4" fillId="33" borderId="17" xfId="0" applyNumberFormat="1" applyFont="1" applyFill="1" applyBorder="1" applyAlignment="1">
      <alignment vertical="top"/>
    </xf>
    <xf numFmtId="4" fontId="4" fillId="33" borderId="16" xfId="0" applyNumberFormat="1" applyFont="1" applyFill="1" applyBorder="1" applyAlignment="1">
      <alignment vertical="top"/>
    </xf>
    <xf numFmtId="4" fontId="1" fillId="33" borderId="10" xfId="0" applyNumberFormat="1" applyFont="1" applyFill="1" applyBorder="1" applyAlignment="1">
      <alignment horizontal="right" vertical="top"/>
    </xf>
    <xf numFmtId="4" fontId="1" fillId="33" borderId="0" xfId="0" applyNumberFormat="1" applyFont="1" applyFill="1" applyBorder="1" applyAlignment="1">
      <alignment vertical="top"/>
    </xf>
    <xf numFmtId="4" fontId="4" fillId="33" borderId="24" xfId="0" applyNumberFormat="1" applyFont="1" applyFill="1" applyBorder="1" applyAlignment="1">
      <alignment horizontal="right" vertical="top"/>
    </xf>
    <xf numFmtId="4" fontId="4" fillId="33" borderId="14" xfId="0" applyNumberFormat="1" applyFont="1" applyFill="1" applyBorder="1" applyAlignment="1">
      <alignment horizontal="right" vertical="top"/>
    </xf>
    <xf numFmtId="4" fontId="4" fillId="33" borderId="14" xfId="0" applyNumberFormat="1" applyFont="1" applyFill="1" applyBorder="1" applyAlignment="1">
      <alignment vertical="top"/>
    </xf>
    <xf numFmtId="4" fontId="4" fillId="33" borderId="24" xfId="0" applyNumberFormat="1" applyFont="1" applyFill="1" applyBorder="1" applyAlignment="1">
      <alignment vertical="top"/>
    </xf>
    <xf numFmtId="4" fontId="1" fillId="33" borderId="28" xfId="0" applyNumberFormat="1" applyFont="1" applyFill="1" applyBorder="1" applyAlignment="1">
      <alignment horizontal="right" vertical="top"/>
    </xf>
    <xf numFmtId="4" fontId="1" fillId="33" borderId="27" xfId="0" applyNumberFormat="1" applyFont="1" applyFill="1" applyBorder="1" applyAlignment="1">
      <alignment horizontal="right" vertical="top"/>
    </xf>
    <xf numFmtId="4" fontId="1" fillId="33" borderId="27" xfId="0" applyNumberFormat="1" applyFont="1" applyFill="1" applyBorder="1" applyAlignment="1">
      <alignment vertical="top"/>
    </xf>
    <xf numFmtId="4" fontId="1" fillId="33" borderId="28" xfId="0" applyNumberFormat="1" applyFont="1" applyFill="1" applyBorder="1" applyAlignment="1">
      <alignment vertical="top"/>
    </xf>
    <xf numFmtId="4" fontId="4" fillId="33" borderId="27" xfId="0" applyNumberFormat="1" applyFont="1" applyFill="1" applyBorder="1" applyAlignment="1">
      <alignment vertical="top"/>
    </xf>
    <xf numFmtId="3" fontId="4" fillId="33" borderId="35" xfId="0" applyNumberFormat="1" applyFont="1" applyFill="1" applyBorder="1" applyAlignment="1">
      <alignment horizontal="right" vertical="top"/>
    </xf>
    <xf numFmtId="3" fontId="4" fillId="33" borderId="21" xfId="0" applyNumberFormat="1" applyFont="1" applyFill="1" applyBorder="1" applyAlignment="1">
      <alignment horizontal="right" vertical="top"/>
    </xf>
    <xf numFmtId="4" fontId="4" fillId="34" borderId="18" xfId="0" applyNumberFormat="1" applyFont="1" applyFill="1" applyBorder="1" applyAlignment="1">
      <alignment horizontal="right" vertical="center"/>
    </xf>
    <xf numFmtId="4" fontId="4" fillId="34" borderId="21" xfId="0" applyNumberFormat="1" applyFont="1" applyFill="1" applyBorder="1" applyAlignment="1">
      <alignment horizontal="right" vertical="center"/>
    </xf>
    <xf numFmtId="4" fontId="4" fillId="33" borderId="19" xfId="0" applyNumberFormat="1" applyFont="1" applyFill="1" applyBorder="1" applyAlignment="1">
      <alignment horizontal="right" vertical="top"/>
    </xf>
    <xf numFmtId="3" fontId="4" fillId="33" borderId="11" xfId="0" applyNumberFormat="1" applyFont="1" applyFill="1" applyBorder="1" applyAlignment="1">
      <alignment horizontal="right" vertical="top"/>
    </xf>
    <xf numFmtId="4" fontId="4" fillId="33" borderId="20" xfId="0" applyNumberFormat="1" applyFont="1" applyFill="1" applyBorder="1" applyAlignment="1">
      <alignment horizontal="right" vertical="top"/>
    </xf>
    <xf numFmtId="49" fontId="1" fillId="33" borderId="18" xfId="0" applyNumberFormat="1" applyFont="1" applyFill="1" applyBorder="1" applyAlignment="1">
      <alignment horizontal="center" vertical="top"/>
    </xf>
    <xf numFmtId="3" fontId="4" fillId="33" borderId="17" xfId="0" applyNumberFormat="1" applyFont="1" applyFill="1" applyBorder="1" applyAlignment="1">
      <alignment vertical="top" wrapText="1"/>
    </xf>
    <xf numFmtId="4" fontId="4" fillId="33" borderId="18" xfId="0" applyNumberFormat="1" applyFont="1" applyFill="1" applyBorder="1" applyAlignment="1">
      <alignment horizontal="right" vertical="top"/>
    </xf>
    <xf numFmtId="4" fontId="1" fillId="33" borderId="10" xfId="0" applyNumberFormat="1" applyFont="1" applyFill="1" applyBorder="1" applyAlignment="1">
      <alignment vertical="top"/>
    </xf>
    <xf numFmtId="4" fontId="4" fillId="33" borderId="11" xfId="0" applyNumberFormat="1" applyFont="1" applyFill="1" applyBorder="1" applyAlignment="1">
      <alignment vertical="top"/>
    </xf>
    <xf numFmtId="4" fontId="1" fillId="33" borderId="19" xfId="0" applyNumberFormat="1" applyFont="1" applyFill="1" applyBorder="1" applyAlignment="1">
      <alignment horizontal="right" vertical="top"/>
    </xf>
    <xf numFmtId="4" fontId="4" fillId="33" borderId="21" xfId="0" applyNumberFormat="1" applyFont="1" applyFill="1" applyBorder="1" applyAlignment="1">
      <alignment vertical="top"/>
    </xf>
    <xf numFmtId="4" fontId="1" fillId="34" borderId="19" xfId="0" applyNumberFormat="1" applyFont="1" applyFill="1" applyBorder="1" applyAlignment="1">
      <alignment horizontal="right" vertical="center"/>
    </xf>
    <xf numFmtId="4" fontId="4" fillId="34" borderId="20" xfId="0" applyNumberFormat="1" applyFont="1" applyFill="1" applyBorder="1" applyAlignment="1">
      <alignment horizontal="right" vertical="center"/>
    </xf>
    <xf numFmtId="3" fontId="1" fillId="33" borderId="0" xfId="0" applyNumberFormat="1" applyFont="1" applyFill="1" applyBorder="1" applyAlignment="1">
      <alignment horizontal="center" vertical="center" wrapText="1"/>
    </xf>
    <xf numFmtId="3" fontId="4" fillId="33" borderId="0" xfId="0" applyNumberFormat="1" applyFont="1" applyFill="1" applyBorder="1" applyAlignment="1">
      <alignment horizontal="center" vertical="center" wrapText="1"/>
    </xf>
    <xf numFmtId="4" fontId="4" fillId="33" borderId="0" xfId="0" applyNumberFormat="1" applyFont="1" applyFill="1" applyBorder="1" applyAlignment="1">
      <alignment horizontal="right" vertical="center"/>
    </xf>
    <xf numFmtId="4" fontId="1" fillId="33" borderId="19" xfId="0" applyNumberFormat="1" applyFont="1" applyFill="1" applyBorder="1" applyAlignment="1">
      <alignment vertical="top"/>
    </xf>
    <xf numFmtId="4" fontId="4" fillId="33" borderId="20" xfId="0" applyNumberFormat="1" applyFont="1" applyFill="1" applyBorder="1" applyAlignment="1">
      <alignment vertical="top"/>
    </xf>
    <xf numFmtId="4" fontId="1" fillId="0" borderId="15" xfId="0" applyNumberFormat="1" applyFont="1" applyFill="1" applyBorder="1" applyAlignment="1">
      <alignment horizontal="right" vertical="center"/>
    </xf>
    <xf numFmtId="4" fontId="4" fillId="0" borderId="12" xfId="0" applyNumberFormat="1" applyFont="1" applyFill="1" applyBorder="1" applyAlignment="1">
      <alignment horizontal="right" vertical="center"/>
    </xf>
    <xf numFmtId="4" fontId="4" fillId="0" borderId="17" xfId="0" applyNumberFormat="1" applyFont="1" applyFill="1" applyBorder="1" applyAlignment="1">
      <alignment horizontal="right" vertical="center"/>
    </xf>
    <xf numFmtId="4" fontId="8" fillId="33" borderId="15" xfId="0" applyNumberFormat="1" applyFont="1" applyFill="1" applyBorder="1" applyAlignment="1">
      <alignment horizontal="right" vertical="top"/>
    </xf>
    <xf numFmtId="4" fontId="8" fillId="33" borderId="12" xfId="0" applyNumberFormat="1" applyFont="1" applyFill="1" applyBorder="1" applyAlignment="1">
      <alignment horizontal="right" vertical="top"/>
    </xf>
    <xf numFmtId="4" fontId="7" fillId="33" borderId="12" xfId="0" applyNumberFormat="1" applyFont="1" applyFill="1" applyBorder="1" applyAlignment="1">
      <alignment vertical="top"/>
    </xf>
    <xf numFmtId="4" fontId="8" fillId="33" borderId="15" xfId="0" applyNumberFormat="1" applyFont="1" applyFill="1" applyBorder="1" applyAlignment="1">
      <alignment vertical="top"/>
    </xf>
    <xf numFmtId="4" fontId="7" fillId="33" borderId="0" xfId="0" applyNumberFormat="1" applyFont="1" applyFill="1" applyBorder="1" applyAlignment="1">
      <alignment horizontal="right" vertical="top"/>
    </xf>
    <xf numFmtId="4" fontId="7" fillId="33" borderId="10" xfId="0" applyNumberFormat="1" applyFont="1" applyFill="1" applyBorder="1" applyAlignment="1">
      <alignment horizontal="right" vertical="top"/>
    </xf>
    <xf numFmtId="4" fontId="7" fillId="33" borderId="10" xfId="0" applyNumberFormat="1" applyFont="1" applyFill="1" applyBorder="1" applyAlignment="1">
      <alignment vertical="top"/>
    </xf>
    <xf numFmtId="4" fontId="7" fillId="33" borderId="0" xfId="0" applyNumberFormat="1" applyFont="1" applyFill="1" applyBorder="1" applyAlignment="1">
      <alignment vertical="top"/>
    </xf>
    <xf numFmtId="4" fontId="7" fillId="33" borderId="17" xfId="0" applyNumberFormat="1" applyFont="1" applyFill="1" applyBorder="1" applyAlignment="1">
      <alignment horizontal="right" vertical="top"/>
    </xf>
    <xf numFmtId="4" fontId="7" fillId="33" borderId="17" xfId="0" applyNumberFormat="1" applyFont="1" applyFill="1" applyBorder="1" applyAlignment="1">
      <alignment vertical="top"/>
    </xf>
    <xf numFmtId="4" fontId="8" fillId="33" borderId="12" xfId="0" applyNumberFormat="1" applyFont="1" applyFill="1" applyBorder="1" applyAlignment="1">
      <alignment vertical="top"/>
    </xf>
    <xf numFmtId="4" fontId="7" fillId="33" borderId="12" xfId="0" applyNumberFormat="1" applyFont="1" applyFill="1" applyBorder="1" applyAlignment="1">
      <alignment horizontal="right" vertical="top"/>
    </xf>
    <xf numFmtId="4" fontId="7" fillId="33" borderId="15" xfId="0" applyNumberFormat="1" applyFont="1" applyFill="1" applyBorder="1" applyAlignment="1">
      <alignment horizontal="right" vertical="top"/>
    </xf>
    <xf numFmtId="4" fontId="7" fillId="33" borderId="15" xfId="0" applyNumberFormat="1" applyFont="1" applyFill="1" applyBorder="1" applyAlignment="1">
      <alignment vertical="top"/>
    </xf>
    <xf numFmtId="4" fontId="1" fillId="33" borderId="11" xfId="0" applyNumberFormat="1" applyFont="1" applyFill="1" applyBorder="1" applyAlignment="1">
      <alignment horizontal="right" vertical="top"/>
    </xf>
    <xf numFmtId="49" fontId="4" fillId="33" borderId="14" xfId="0" applyNumberFormat="1" applyFont="1" applyFill="1" applyBorder="1" applyAlignment="1">
      <alignment horizontal="center" vertical="top"/>
    </xf>
    <xf numFmtId="3" fontId="7" fillId="33" borderId="14" xfId="0" applyNumberFormat="1" applyFont="1" applyFill="1" applyBorder="1" applyAlignment="1">
      <alignment vertical="top" wrapText="1"/>
    </xf>
    <xf numFmtId="3" fontId="4" fillId="33" borderId="36" xfId="0" applyNumberFormat="1" applyFont="1" applyFill="1" applyBorder="1" applyAlignment="1">
      <alignment horizontal="center" vertical="top" wrapText="1"/>
    </xf>
    <xf numFmtId="4" fontId="7" fillId="33" borderId="14" xfId="0" applyNumberFormat="1" applyFont="1" applyFill="1" applyBorder="1" applyAlignment="1">
      <alignment horizontal="right" vertical="top"/>
    </xf>
    <xf numFmtId="4" fontId="7" fillId="33" borderId="24" xfId="0" applyNumberFormat="1" applyFont="1" applyFill="1" applyBorder="1" applyAlignment="1">
      <alignment horizontal="right" vertical="top"/>
    </xf>
    <xf numFmtId="4" fontId="7" fillId="33" borderId="14" xfId="0" applyNumberFormat="1" applyFont="1" applyFill="1" applyBorder="1" applyAlignment="1">
      <alignment vertical="top"/>
    </xf>
    <xf numFmtId="4" fontId="7" fillId="33" borderId="24" xfId="0" applyNumberFormat="1" applyFont="1" applyFill="1" applyBorder="1" applyAlignment="1">
      <alignment vertical="top"/>
    </xf>
    <xf numFmtId="3" fontId="1" fillId="34" borderId="28" xfId="0" applyNumberFormat="1" applyFont="1" applyFill="1" applyBorder="1" applyAlignment="1">
      <alignment horizontal="center" vertical="center" wrapText="1"/>
    </xf>
    <xf numFmtId="4" fontId="1" fillId="34" borderId="27" xfId="0" applyNumberFormat="1" applyFont="1" applyFill="1" applyBorder="1" applyAlignment="1">
      <alignment horizontal="right" vertical="center"/>
    </xf>
    <xf numFmtId="4" fontId="1" fillId="34" borderId="28" xfId="0" applyNumberFormat="1" applyFont="1" applyFill="1" applyBorder="1" applyAlignment="1">
      <alignment horizontal="right" vertical="center"/>
    </xf>
    <xf numFmtId="4" fontId="1" fillId="34" borderId="27" xfId="0" applyNumberFormat="1" applyFont="1" applyFill="1" applyBorder="1" applyAlignment="1">
      <alignment horizontal="right"/>
    </xf>
    <xf numFmtId="4" fontId="1" fillId="34" borderId="35" xfId="0" applyNumberFormat="1" applyFont="1" applyFill="1" applyBorder="1" applyAlignment="1">
      <alignment horizontal="right" vertical="center"/>
    </xf>
    <xf numFmtId="4" fontId="1" fillId="34" borderId="37" xfId="0" applyNumberFormat="1" applyFont="1" applyFill="1" applyBorder="1" applyAlignment="1">
      <alignment horizontal="right" vertical="center"/>
    </xf>
    <xf numFmtId="3" fontId="1" fillId="34" borderId="28" xfId="0" applyNumberFormat="1" applyFont="1" applyFill="1" applyBorder="1" applyAlignment="1">
      <alignment horizontal="right" vertical="center"/>
    </xf>
    <xf numFmtId="4" fontId="1" fillId="33" borderId="11" xfId="0" applyNumberFormat="1" applyFont="1" applyFill="1" applyBorder="1" applyAlignment="1">
      <alignment vertical="top"/>
    </xf>
    <xf numFmtId="4" fontId="1" fillId="34" borderId="10" xfId="0" applyNumberFormat="1" applyFont="1" applyFill="1" applyBorder="1" applyAlignment="1">
      <alignment horizontal="right"/>
    </xf>
    <xf numFmtId="4" fontId="1" fillId="33" borderId="17" xfId="0" applyNumberFormat="1" applyFont="1" applyFill="1" applyBorder="1" applyAlignment="1">
      <alignment horizontal="right"/>
    </xf>
    <xf numFmtId="4" fontId="4" fillId="33" borderId="18" xfId="0" applyNumberFormat="1" applyFont="1" applyFill="1" applyBorder="1" applyAlignment="1">
      <alignment vertical="top"/>
    </xf>
    <xf numFmtId="4" fontId="4" fillId="33" borderId="19" xfId="0" applyNumberFormat="1" applyFont="1" applyFill="1" applyBorder="1" applyAlignment="1">
      <alignment vertical="top"/>
    </xf>
    <xf numFmtId="3" fontId="4" fillId="33" borderId="0" xfId="0" applyNumberFormat="1" applyFont="1" applyFill="1" applyBorder="1" applyAlignment="1">
      <alignment vertical="top" wrapText="1"/>
    </xf>
    <xf numFmtId="3" fontId="4" fillId="33" borderId="21" xfId="0" applyNumberFormat="1" applyFont="1" applyFill="1" applyBorder="1" applyAlignment="1">
      <alignment vertical="top"/>
    </xf>
    <xf numFmtId="3" fontId="1" fillId="33" borderId="15" xfId="0" applyNumberFormat="1" applyFont="1" applyFill="1" applyBorder="1" applyAlignment="1">
      <alignment horizontal="right" vertical="top"/>
    </xf>
    <xf numFmtId="3" fontId="1" fillId="33" borderId="11" xfId="0" applyNumberFormat="1" applyFont="1" applyFill="1" applyBorder="1" applyAlignment="1">
      <alignment vertical="top"/>
    </xf>
    <xf numFmtId="49" fontId="4" fillId="33" borderId="13" xfId="0" applyNumberFormat="1" applyFont="1" applyFill="1" applyBorder="1" applyAlignment="1">
      <alignment horizontal="center" vertical="top"/>
    </xf>
    <xf numFmtId="49" fontId="1" fillId="33" borderId="24" xfId="0" applyNumberFormat="1" applyFont="1" applyFill="1" applyBorder="1" applyAlignment="1">
      <alignment horizontal="center" vertical="top"/>
    </xf>
    <xf numFmtId="3" fontId="4" fillId="33" borderId="14" xfId="0" applyNumberFormat="1" applyFont="1" applyFill="1" applyBorder="1" applyAlignment="1">
      <alignment vertical="top" wrapText="1"/>
    </xf>
    <xf numFmtId="4" fontId="1" fillId="34" borderId="12" xfId="0" applyNumberFormat="1" applyFont="1" applyFill="1" applyBorder="1" applyAlignment="1">
      <alignment horizontal="right" vertical="top"/>
    </xf>
    <xf numFmtId="4" fontId="1" fillId="34" borderId="15" xfId="0" applyNumberFormat="1" applyFont="1" applyFill="1" applyBorder="1" applyAlignment="1">
      <alignment horizontal="right" vertical="top"/>
    </xf>
    <xf numFmtId="4" fontId="4" fillId="34" borderId="15" xfId="0" applyNumberFormat="1" applyFont="1" applyFill="1" applyBorder="1" applyAlignment="1">
      <alignment vertical="top"/>
    </xf>
    <xf numFmtId="4" fontId="1" fillId="34" borderId="12" xfId="0" applyNumberFormat="1" applyFont="1" applyFill="1" applyBorder="1" applyAlignment="1">
      <alignment vertical="top"/>
    </xf>
    <xf numFmtId="4" fontId="1" fillId="34" borderId="15" xfId="0" applyNumberFormat="1" applyFont="1" applyFill="1" applyBorder="1" applyAlignment="1">
      <alignment vertical="top"/>
    </xf>
    <xf numFmtId="4" fontId="4" fillId="34" borderId="10" xfId="0" applyNumberFormat="1" applyFont="1" applyFill="1" applyBorder="1" applyAlignment="1">
      <alignment horizontal="right" vertical="top"/>
    </xf>
    <xf numFmtId="4" fontId="4" fillId="34" borderId="0" xfId="0" applyNumberFormat="1" applyFont="1" applyFill="1" applyBorder="1" applyAlignment="1">
      <alignment horizontal="right" vertical="top"/>
    </xf>
    <xf numFmtId="4" fontId="4" fillId="34" borderId="0" xfId="0" applyNumberFormat="1" applyFont="1" applyFill="1" applyBorder="1" applyAlignment="1">
      <alignment vertical="top"/>
    </xf>
    <xf numFmtId="4" fontId="4" fillId="34" borderId="10" xfId="0" applyNumberFormat="1" applyFont="1" applyFill="1" applyBorder="1" applyAlignment="1">
      <alignment vertical="top"/>
    </xf>
    <xf numFmtId="3" fontId="1" fillId="33" borderId="15" xfId="0" applyNumberFormat="1" applyFont="1" applyFill="1" applyBorder="1" applyAlignment="1">
      <alignment horizontal="center" vertical="center" wrapText="1"/>
    </xf>
    <xf numFmtId="3" fontId="4" fillId="33" borderId="16" xfId="0" applyNumberFormat="1" applyFont="1" applyFill="1" applyBorder="1" applyAlignment="1">
      <alignment horizontal="center" vertical="center" wrapText="1"/>
    </xf>
    <xf numFmtId="4" fontId="1" fillId="34" borderId="20" xfId="0" applyNumberFormat="1" applyFont="1" applyFill="1" applyBorder="1" applyAlignment="1">
      <alignment horizontal="right" vertical="center"/>
    </xf>
    <xf numFmtId="4" fontId="1" fillId="34" borderId="18" xfId="0" applyNumberFormat="1" applyFont="1" applyFill="1" applyBorder="1" applyAlignment="1">
      <alignment horizontal="right" vertical="center"/>
    </xf>
    <xf numFmtId="4" fontId="4" fillId="33" borderId="16" xfId="0" applyNumberFormat="1" applyFont="1" applyFill="1" applyBorder="1" applyAlignment="1">
      <alignment horizontal="right" vertical="center"/>
    </xf>
    <xf numFmtId="3" fontId="1" fillId="34" borderId="27" xfId="0" applyNumberFormat="1" applyFont="1" applyFill="1" applyBorder="1" applyAlignment="1">
      <alignment horizontal="center" vertical="center"/>
    </xf>
    <xf numFmtId="4" fontId="1" fillId="34" borderId="27" xfId="0" applyNumberFormat="1" applyFont="1" applyFill="1" applyBorder="1" applyAlignment="1">
      <alignment vertical="top"/>
    </xf>
    <xf numFmtId="4" fontId="1" fillId="34" borderId="28" xfId="0" applyNumberFormat="1" applyFont="1" applyFill="1" applyBorder="1" applyAlignment="1">
      <alignment vertical="top"/>
    </xf>
    <xf numFmtId="4" fontId="1" fillId="34" borderId="38" xfId="0" applyNumberFormat="1" applyFont="1" applyFill="1" applyBorder="1" applyAlignment="1">
      <alignment vertical="top"/>
    </xf>
    <xf numFmtId="3" fontId="4" fillId="34" borderId="10" xfId="0" applyNumberFormat="1" applyFont="1" applyFill="1" applyBorder="1" applyAlignment="1">
      <alignment horizontal="center" vertical="center"/>
    </xf>
    <xf numFmtId="4" fontId="4" fillId="34" borderId="39" xfId="0" applyNumberFormat="1" applyFont="1" applyFill="1" applyBorder="1" applyAlignment="1">
      <alignment vertical="top"/>
    </xf>
    <xf numFmtId="3" fontId="4" fillId="34" borderId="14" xfId="0" applyNumberFormat="1" applyFont="1" applyFill="1" applyBorder="1" applyAlignment="1">
      <alignment horizontal="center" vertical="center"/>
    </xf>
    <xf numFmtId="4" fontId="4" fillId="34" borderId="32" xfId="0" applyNumberFormat="1" applyFont="1" applyFill="1" applyBorder="1" applyAlignment="1">
      <alignment horizontal="right" vertical="top"/>
    </xf>
    <xf numFmtId="4" fontId="4" fillId="34" borderId="14" xfId="0" applyNumberFormat="1" applyFont="1" applyFill="1" applyBorder="1" applyAlignment="1">
      <alignment horizontal="right" vertical="top"/>
    </xf>
    <xf numFmtId="4" fontId="4" fillId="34" borderId="24" xfId="0" applyNumberFormat="1" applyFont="1" applyFill="1" applyBorder="1" applyAlignment="1">
      <alignment horizontal="right" vertical="top"/>
    </xf>
    <xf numFmtId="4" fontId="4" fillId="34" borderId="40" xfId="0" applyNumberFormat="1" applyFont="1" applyFill="1" applyBorder="1" applyAlignment="1">
      <alignment horizontal="right" vertical="top"/>
    </xf>
    <xf numFmtId="1" fontId="0" fillId="33" borderId="41" xfId="0" applyNumberFormat="1" applyFont="1" applyFill="1" applyBorder="1" applyAlignment="1">
      <alignment horizontal="center" vertical="center"/>
    </xf>
    <xf numFmtId="49" fontId="1" fillId="34" borderId="12" xfId="0" applyNumberFormat="1" applyFont="1" applyFill="1" applyBorder="1" applyAlignment="1">
      <alignment horizontal="center" vertical="center"/>
    </xf>
    <xf numFmtId="49" fontId="1" fillId="34" borderId="17" xfId="0" applyNumberFormat="1" applyFont="1" applyFill="1" applyBorder="1" applyAlignment="1">
      <alignment horizontal="center" vertical="center"/>
    </xf>
    <xf numFmtId="3" fontId="0" fillId="33" borderId="30" xfId="0" applyNumberFormat="1" applyFont="1" applyFill="1" applyBorder="1" applyAlignment="1">
      <alignment horizontal="center" vertical="top"/>
    </xf>
    <xf numFmtId="49" fontId="0" fillId="33" borderId="25" xfId="0" applyNumberFormat="1" applyFont="1" applyFill="1" applyBorder="1" applyAlignment="1">
      <alignment horizontal="center" vertical="top"/>
    </xf>
    <xf numFmtId="3" fontId="0" fillId="33" borderId="25" xfId="0" applyNumberFormat="1" applyFont="1" applyFill="1" applyBorder="1" applyAlignment="1">
      <alignment horizontal="center" vertical="top" wrapText="1"/>
    </xf>
    <xf numFmtId="3" fontId="0" fillId="33" borderId="25" xfId="0" applyNumberFormat="1" applyFont="1" applyFill="1" applyBorder="1" applyAlignment="1">
      <alignment horizontal="center" vertical="top"/>
    </xf>
    <xf numFmtId="3" fontId="0" fillId="33" borderId="42" xfId="0" applyNumberFormat="1" applyFont="1" applyFill="1" applyBorder="1" applyAlignment="1">
      <alignment horizontal="center" vertical="top"/>
    </xf>
    <xf numFmtId="3" fontId="0" fillId="33" borderId="26" xfId="0" applyNumberFormat="1" applyFont="1" applyFill="1" applyBorder="1" applyAlignment="1">
      <alignment horizontal="center" vertical="top"/>
    </xf>
    <xf numFmtId="3" fontId="0" fillId="33" borderId="43" xfId="0" applyNumberFormat="1" applyFont="1" applyFill="1" applyBorder="1" applyAlignment="1">
      <alignment horizontal="center" vertical="center"/>
    </xf>
    <xf numFmtId="3" fontId="0" fillId="33" borderId="25" xfId="0" applyNumberFormat="1" applyFont="1" applyFill="1" applyBorder="1" applyAlignment="1">
      <alignment horizontal="center" vertical="center"/>
    </xf>
    <xf numFmtId="3" fontId="0" fillId="33" borderId="44" xfId="0" applyNumberFormat="1" applyFont="1" applyFill="1" applyBorder="1" applyAlignment="1">
      <alignment horizontal="center" vertical="top"/>
    </xf>
    <xf numFmtId="3" fontId="0" fillId="33" borderId="45" xfId="0" applyNumberFormat="1" applyFont="1" applyFill="1" applyBorder="1" applyAlignment="1">
      <alignment horizontal="center" vertical="top"/>
    </xf>
    <xf numFmtId="1" fontId="9" fillId="34" borderId="15" xfId="0" applyNumberFormat="1" applyFont="1" applyFill="1" applyBorder="1" applyAlignment="1">
      <alignment horizontal="left" vertical="center" wrapText="1"/>
    </xf>
    <xf numFmtId="1" fontId="3" fillId="34" borderId="0" xfId="0" applyNumberFormat="1" applyFont="1" applyFill="1" applyBorder="1" applyAlignment="1">
      <alignment horizontal="left" vertical="center" wrapText="1"/>
    </xf>
    <xf numFmtId="49" fontId="9" fillId="34" borderId="34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49" fontId="9" fillId="0" borderId="17" xfId="0" applyNumberFormat="1" applyFont="1" applyFill="1" applyBorder="1" applyAlignment="1">
      <alignment horizontal="center" vertical="center"/>
    </xf>
    <xf numFmtId="3" fontId="9" fillId="34" borderId="31" xfId="0" applyNumberFormat="1" applyFont="1" applyFill="1" applyBorder="1" applyAlignment="1">
      <alignment horizontal="center" vertical="center"/>
    </xf>
    <xf numFmtId="49" fontId="3" fillId="34" borderId="12" xfId="0" applyNumberFormat="1" applyFont="1" applyFill="1" applyBorder="1" applyAlignment="1">
      <alignment horizontal="center" vertical="center"/>
    </xf>
    <xf numFmtId="3" fontId="9" fillId="34" borderId="15" xfId="0" applyNumberFormat="1" applyFont="1" applyFill="1" applyBorder="1" applyAlignment="1">
      <alignment horizontal="left" vertical="center" wrapText="1"/>
    </xf>
    <xf numFmtId="49" fontId="3" fillId="34" borderId="10" xfId="0" applyNumberFormat="1" applyFont="1" applyFill="1" applyBorder="1" applyAlignment="1">
      <alignment horizontal="center" vertical="center"/>
    </xf>
    <xf numFmtId="3" fontId="9" fillId="34" borderId="0" xfId="0" applyNumberFormat="1" applyFont="1" applyFill="1" applyBorder="1" applyAlignment="1">
      <alignment horizontal="left" vertical="center" wrapText="1"/>
    </xf>
    <xf numFmtId="3" fontId="9" fillId="34" borderId="46" xfId="0" applyNumberFormat="1" applyFont="1" applyFill="1" applyBorder="1" applyAlignment="1">
      <alignment horizontal="center" vertical="center"/>
    </xf>
    <xf numFmtId="49" fontId="3" fillId="34" borderId="17" xfId="0" applyNumberFormat="1" applyFont="1" applyFill="1" applyBorder="1" applyAlignment="1">
      <alignment horizontal="center" vertical="center"/>
    </xf>
    <xf numFmtId="3" fontId="9" fillId="34" borderId="16" xfId="0" applyNumberFormat="1" applyFont="1" applyFill="1" applyBorder="1" applyAlignment="1">
      <alignment horizontal="left" vertical="center" wrapText="1"/>
    </xf>
    <xf numFmtId="3" fontId="9" fillId="33" borderId="34" xfId="0" applyNumberFormat="1" applyFont="1" applyFill="1" applyBorder="1" applyAlignment="1">
      <alignment/>
    </xf>
    <xf numFmtId="49" fontId="9" fillId="33" borderId="12" xfId="0" applyNumberFormat="1" applyFont="1" applyFill="1" applyBorder="1" applyAlignment="1">
      <alignment horizontal="center" vertical="center"/>
    </xf>
    <xf numFmtId="3" fontId="3" fillId="33" borderId="15" xfId="0" applyNumberFormat="1" applyFont="1" applyFill="1" applyBorder="1" applyAlignment="1">
      <alignment vertical="center" wrapText="1"/>
    </xf>
    <xf numFmtId="3" fontId="9" fillId="33" borderId="31" xfId="0" applyNumberFormat="1" applyFont="1" applyFill="1" applyBorder="1" applyAlignment="1">
      <alignment/>
    </xf>
    <xf numFmtId="49" fontId="9" fillId="33" borderId="10" xfId="0" applyNumberFormat="1" applyFont="1" applyFill="1" applyBorder="1" applyAlignment="1">
      <alignment horizontal="center" vertical="center"/>
    </xf>
    <xf numFmtId="3" fontId="3" fillId="33" borderId="0" xfId="0" applyNumberFormat="1" applyFont="1" applyFill="1" applyBorder="1" applyAlignment="1">
      <alignment vertical="center" wrapText="1"/>
    </xf>
    <xf numFmtId="49" fontId="9" fillId="33" borderId="17" xfId="0" applyNumberFormat="1" applyFont="1" applyFill="1" applyBorder="1" applyAlignment="1">
      <alignment horizontal="center" vertical="center"/>
    </xf>
    <xf numFmtId="3" fontId="3" fillId="33" borderId="16" xfId="0" applyNumberFormat="1" applyFont="1" applyFill="1" applyBorder="1" applyAlignment="1">
      <alignment vertical="center" wrapText="1"/>
    </xf>
    <xf numFmtId="49" fontId="3" fillId="33" borderId="10" xfId="0" applyNumberFormat="1" applyFont="1" applyFill="1" applyBorder="1" applyAlignment="1">
      <alignment horizontal="center" vertical="center"/>
    </xf>
    <xf numFmtId="3" fontId="9" fillId="33" borderId="46" xfId="0" applyNumberFormat="1" applyFont="1" applyFill="1" applyBorder="1" applyAlignment="1">
      <alignment/>
    </xf>
    <xf numFmtId="49" fontId="3" fillId="33" borderId="17" xfId="0" applyNumberFormat="1" applyFont="1" applyFill="1" applyBorder="1" applyAlignment="1">
      <alignment horizontal="center" vertical="center"/>
    </xf>
    <xf numFmtId="3" fontId="9" fillId="34" borderId="34" xfId="0" applyNumberFormat="1" applyFont="1" applyFill="1" applyBorder="1" applyAlignment="1">
      <alignment horizontal="center" vertical="center"/>
    </xf>
    <xf numFmtId="3" fontId="9" fillId="33" borderId="34" xfId="0" applyNumberFormat="1" applyFont="1" applyFill="1" applyBorder="1" applyAlignment="1">
      <alignment horizontal="center" vertical="center"/>
    </xf>
    <xf numFmtId="3" fontId="9" fillId="33" borderId="31" xfId="0" applyNumberFormat="1" applyFont="1" applyFill="1" applyBorder="1" applyAlignment="1">
      <alignment horizontal="center" vertical="center"/>
    </xf>
    <xf numFmtId="3" fontId="3" fillId="33" borderId="10" xfId="0" applyNumberFormat="1" applyFont="1" applyFill="1" applyBorder="1" applyAlignment="1">
      <alignment horizontal="left" vertical="center" wrapText="1"/>
    </xf>
    <xf numFmtId="3" fontId="3" fillId="33" borderId="17" xfId="0" applyNumberFormat="1" applyFont="1" applyFill="1" applyBorder="1" applyAlignment="1">
      <alignment horizontal="left" vertical="center" wrapText="1"/>
    </xf>
    <xf numFmtId="49" fontId="9" fillId="34" borderId="10" xfId="0" applyNumberFormat="1" applyFont="1" applyFill="1" applyBorder="1" applyAlignment="1">
      <alignment horizontal="center" vertical="center"/>
    </xf>
    <xf numFmtId="3" fontId="9" fillId="34" borderId="17" xfId="0" applyNumberFormat="1" applyFont="1" applyFill="1" applyBorder="1" applyAlignment="1">
      <alignment horizontal="left" vertical="center" wrapText="1"/>
    </xf>
    <xf numFmtId="3" fontId="9" fillId="0" borderId="3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3" fontId="9" fillId="33" borderId="31" xfId="0" applyNumberFormat="1" applyFont="1" applyFill="1" applyBorder="1" applyAlignment="1">
      <alignment vertical="top"/>
    </xf>
    <xf numFmtId="49" fontId="9" fillId="33" borderId="10" xfId="0" applyNumberFormat="1" applyFont="1" applyFill="1" applyBorder="1" applyAlignment="1">
      <alignment horizontal="center" vertical="top"/>
    </xf>
    <xf numFmtId="49" fontId="9" fillId="33" borderId="17" xfId="0" applyNumberFormat="1" applyFont="1" applyFill="1" applyBorder="1" applyAlignment="1">
      <alignment horizontal="center" vertical="top"/>
    </xf>
    <xf numFmtId="3" fontId="3" fillId="33" borderId="18" xfId="0" applyNumberFormat="1" applyFont="1" applyFill="1" applyBorder="1" applyAlignment="1">
      <alignment vertical="top" wrapText="1"/>
    </xf>
    <xf numFmtId="49" fontId="9" fillId="33" borderId="12" xfId="0" applyNumberFormat="1" applyFont="1" applyFill="1" applyBorder="1" applyAlignment="1">
      <alignment horizontal="center" vertical="top"/>
    </xf>
    <xf numFmtId="3" fontId="9" fillId="33" borderId="33" xfId="0" applyNumberFormat="1" applyFont="1" applyFill="1" applyBorder="1" applyAlignment="1">
      <alignment vertical="top"/>
    </xf>
    <xf numFmtId="49" fontId="9" fillId="33" borderId="14" xfId="0" applyNumberFormat="1" applyFont="1" applyFill="1" applyBorder="1" applyAlignment="1">
      <alignment horizontal="center" vertical="top"/>
    </xf>
    <xf numFmtId="3" fontId="3" fillId="33" borderId="32" xfId="0" applyNumberFormat="1" applyFont="1" applyFill="1" applyBorder="1" applyAlignment="1">
      <alignment vertical="top" wrapText="1"/>
    </xf>
    <xf numFmtId="3" fontId="9" fillId="33" borderId="41" xfId="0" applyNumberFormat="1" applyFont="1" applyFill="1" applyBorder="1" applyAlignment="1">
      <alignment vertical="top"/>
    </xf>
    <xf numFmtId="49" fontId="9" fillId="33" borderId="27" xfId="0" applyNumberFormat="1" applyFont="1" applyFill="1" applyBorder="1" applyAlignment="1">
      <alignment horizontal="center" vertical="top"/>
    </xf>
    <xf numFmtId="49" fontId="3" fillId="33" borderId="10" xfId="0" applyNumberFormat="1" applyFont="1" applyFill="1" applyBorder="1" applyAlignment="1">
      <alignment horizontal="center" vertical="top"/>
    </xf>
    <xf numFmtId="3" fontId="9" fillId="33" borderId="46" xfId="0" applyNumberFormat="1" applyFont="1" applyFill="1" applyBorder="1" applyAlignment="1">
      <alignment vertical="top"/>
    </xf>
    <xf numFmtId="49" fontId="3" fillId="33" borderId="17" xfId="0" applyNumberFormat="1" applyFont="1" applyFill="1" applyBorder="1" applyAlignment="1">
      <alignment horizontal="center" vertical="top"/>
    </xf>
    <xf numFmtId="3" fontId="9" fillId="34" borderId="47" xfId="0" applyNumberFormat="1" applyFont="1" applyFill="1" applyBorder="1" applyAlignment="1">
      <alignment horizontal="center" vertical="center"/>
    </xf>
    <xf numFmtId="49" fontId="3" fillId="34" borderId="15" xfId="0" applyNumberFormat="1" applyFont="1" applyFill="1" applyBorder="1" applyAlignment="1">
      <alignment horizontal="center" vertical="center"/>
    </xf>
    <xf numFmtId="3" fontId="9" fillId="34" borderId="22" xfId="0" applyNumberFormat="1" applyFont="1" applyFill="1" applyBorder="1" applyAlignment="1">
      <alignment horizontal="center" vertical="center"/>
    </xf>
    <xf numFmtId="49" fontId="3" fillId="34" borderId="0" xfId="0" applyNumberFormat="1" applyFont="1" applyFill="1" applyBorder="1" applyAlignment="1">
      <alignment horizontal="center" vertical="center"/>
    </xf>
    <xf numFmtId="3" fontId="9" fillId="34" borderId="29" xfId="0" applyNumberFormat="1" applyFont="1" applyFill="1" applyBorder="1" applyAlignment="1">
      <alignment horizontal="center" vertical="center"/>
    </xf>
    <xf numFmtId="49" fontId="3" fillId="34" borderId="16" xfId="0" applyNumberFormat="1" applyFont="1" applyFill="1" applyBorder="1" applyAlignment="1">
      <alignment horizontal="center" vertical="center"/>
    </xf>
    <xf numFmtId="3" fontId="9" fillId="33" borderId="22" xfId="0" applyNumberFormat="1" applyFont="1" applyFill="1" applyBorder="1" applyAlignment="1">
      <alignment vertical="top"/>
    </xf>
    <xf numFmtId="49" fontId="9" fillId="33" borderId="19" xfId="0" applyNumberFormat="1" applyFont="1" applyFill="1" applyBorder="1" applyAlignment="1">
      <alignment horizontal="center" vertical="top"/>
    </xf>
    <xf numFmtId="3" fontId="3" fillId="33" borderId="12" xfId="0" applyNumberFormat="1" applyFont="1" applyFill="1" applyBorder="1" applyAlignment="1">
      <alignment vertical="top" wrapText="1"/>
    </xf>
    <xf numFmtId="49" fontId="9" fillId="33" borderId="20" xfId="0" applyNumberFormat="1" applyFont="1" applyFill="1" applyBorder="1" applyAlignment="1">
      <alignment horizontal="center" vertical="top"/>
    </xf>
    <xf numFmtId="3" fontId="3" fillId="33" borderId="10" xfId="0" applyNumberFormat="1" applyFont="1" applyFill="1" applyBorder="1" applyAlignment="1">
      <alignment vertical="top" wrapText="1"/>
    </xf>
    <xf numFmtId="49" fontId="9" fillId="33" borderId="18" xfId="0" applyNumberFormat="1" applyFont="1" applyFill="1" applyBorder="1" applyAlignment="1">
      <alignment horizontal="center" vertical="top"/>
    </xf>
    <xf numFmtId="3" fontId="3" fillId="33" borderId="17" xfId="0" applyNumberFormat="1" applyFont="1" applyFill="1" applyBorder="1" applyAlignment="1">
      <alignment vertical="top" wrapText="1"/>
    </xf>
    <xf numFmtId="49" fontId="9" fillId="33" borderId="0" xfId="0" applyNumberFormat="1" applyFont="1" applyFill="1" applyBorder="1" applyAlignment="1">
      <alignment horizontal="center" vertical="top"/>
    </xf>
    <xf numFmtId="49" fontId="3" fillId="33" borderId="20" xfId="0" applyNumberFormat="1" applyFont="1" applyFill="1" applyBorder="1" applyAlignment="1">
      <alignment horizontal="center" vertical="top"/>
    </xf>
    <xf numFmtId="49" fontId="3" fillId="33" borderId="18" xfId="0" applyNumberFormat="1" applyFont="1" applyFill="1" applyBorder="1" applyAlignment="1">
      <alignment horizontal="center" vertical="top"/>
    </xf>
    <xf numFmtId="49" fontId="3" fillId="34" borderId="19" xfId="0" applyNumberFormat="1" applyFont="1" applyFill="1" applyBorder="1" applyAlignment="1">
      <alignment horizontal="center" vertical="center"/>
    </xf>
    <xf numFmtId="49" fontId="3" fillId="34" borderId="20" xfId="0" applyNumberFormat="1" applyFont="1" applyFill="1" applyBorder="1" applyAlignment="1">
      <alignment horizontal="center" vertical="center"/>
    </xf>
    <xf numFmtId="49" fontId="3" fillId="34" borderId="18" xfId="0" applyNumberFormat="1" applyFont="1" applyFill="1" applyBorder="1" applyAlignment="1">
      <alignment horizontal="center" vertical="center"/>
    </xf>
    <xf numFmtId="3" fontId="9" fillId="33" borderId="47" xfId="0" applyNumberFormat="1" applyFont="1" applyFill="1" applyBorder="1" applyAlignment="1">
      <alignment horizontal="center" vertical="center"/>
    </xf>
    <xf numFmtId="49" fontId="9" fillId="33" borderId="0" xfId="0" applyNumberFormat="1" applyFont="1" applyFill="1" applyBorder="1" applyAlignment="1">
      <alignment horizontal="center" vertical="center"/>
    </xf>
    <xf numFmtId="3" fontId="9" fillId="33" borderId="22" xfId="0" applyNumberFormat="1" applyFont="1" applyFill="1" applyBorder="1" applyAlignment="1">
      <alignment horizontal="center" vertical="center"/>
    </xf>
    <xf numFmtId="49" fontId="3" fillId="33" borderId="0" xfId="0" applyNumberFormat="1" applyFont="1" applyFill="1" applyBorder="1" applyAlignment="1">
      <alignment horizontal="center" vertical="center"/>
    </xf>
    <xf numFmtId="3" fontId="9" fillId="33" borderId="10" xfId="0" applyNumberFormat="1" applyFont="1" applyFill="1" applyBorder="1" applyAlignment="1">
      <alignment horizontal="left" vertical="center" wrapText="1"/>
    </xf>
    <xf numFmtId="49" fontId="9" fillId="33" borderId="15" xfId="0" applyNumberFormat="1" applyFont="1" applyFill="1" applyBorder="1" applyAlignment="1">
      <alignment horizontal="center" vertical="top"/>
    </xf>
    <xf numFmtId="49" fontId="3" fillId="33" borderId="0" xfId="0" applyNumberFormat="1" applyFont="1" applyFill="1" applyBorder="1" applyAlignment="1">
      <alignment horizontal="center" vertical="top"/>
    </xf>
    <xf numFmtId="3" fontId="9" fillId="33" borderId="29" xfId="0" applyNumberFormat="1" applyFont="1" applyFill="1" applyBorder="1" applyAlignment="1">
      <alignment vertical="top"/>
    </xf>
    <xf numFmtId="49" fontId="3" fillId="33" borderId="16" xfId="0" applyNumberFormat="1" applyFont="1" applyFill="1" applyBorder="1" applyAlignment="1">
      <alignment horizontal="center" vertical="top"/>
    </xf>
    <xf numFmtId="3" fontId="3" fillId="34" borderId="0" xfId="0" applyNumberFormat="1" applyFont="1" applyFill="1" applyBorder="1" applyAlignment="1">
      <alignment horizontal="left" vertical="center" wrapText="1"/>
    </xf>
    <xf numFmtId="3" fontId="3" fillId="34" borderId="16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3" fontId="9" fillId="33" borderId="34" xfId="0" applyNumberFormat="1" applyFont="1" applyFill="1" applyBorder="1" applyAlignment="1">
      <alignment vertical="top"/>
    </xf>
    <xf numFmtId="49" fontId="3" fillId="33" borderId="12" xfId="0" applyNumberFormat="1" applyFont="1" applyFill="1" applyBorder="1" applyAlignment="1">
      <alignment horizontal="center" vertical="top"/>
    </xf>
    <xf numFmtId="3" fontId="11" fillId="33" borderId="16" xfId="0" applyNumberFormat="1" applyFont="1" applyFill="1" applyBorder="1" applyAlignment="1">
      <alignment vertical="top" wrapText="1"/>
    </xf>
    <xf numFmtId="3" fontId="11" fillId="33" borderId="17" xfId="0" applyNumberFormat="1" applyFont="1" applyFill="1" applyBorder="1" applyAlignment="1">
      <alignment vertical="top" wrapText="1"/>
    </xf>
    <xf numFmtId="49" fontId="3" fillId="34" borderId="37" xfId="0" applyNumberFormat="1" applyFont="1" applyFill="1" applyBorder="1" applyAlignment="1">
      <alignment horizontal="center" vertical="center"/>
    </xf>
    <xf numFmtId="3" fontId="9" fillId="33" borderId="47" xfId="0" applyNumberFormat="1" applyFont="1" applyFill="1" applyBorder="1" applyAlignment="1">
      <alignment vertical="top"/>
    </xf>
    <xf numFmtId="49" fontId="9" fillId="33" borderId="16" xfId="0" applyNumberFormat="1" applyFont="1" applyFill="1" applyBorder="1" applyAlignment="1">
      <alignment horizontal="center" vertical="top"/>
    </xf>
    <xf numFmtId="3" fontId="9" fillId="33" borderId="23" xfId="0" applyNumberFormat="1" applyFont="1" applyFill="1" applyBorder="1" applyAlignment="1">
      <alignment vertical="top"/>
    </xf>
    <xf numFmtId="49" fontId="3" fillId="33" borderId="14" xfId="0" applyNumberFormat="1" applyFont="1" applyFill="1" applyBorder="1" applyAlignment="1">
      <alignment horizontal="center" vertical="top"/>
    </xf>
    <xf numFmtId="3" fontId="3" fillId="33" borderId="24" xfId="0" applyNumberFormat="1" applyFont="1" applyFill="1" applyBorder="1" applyAlignment="1">
      <alignment vertical="top" wrapText="1"/>
    </xf>
    <xf numFmtId="49" fontId="9" fillId="33" borderId="11" xfId="0" applyNumberFormat="1" applyFont="1" applyFill="1" applyBorder="1" applyAlignment="1">
      <alignment horizontal="center" vertical="top"/>
    </xf>
    <xf numFmtId="49" fontId="3" fillId="33" borderId="13" xfId="0" applyNumberFormat="1" applyFont="1" applyFill="1" applyBorder="1" applyAlignment="1">
      <alignment horizontal="center" vertical="top"/>
    </xf>
    <xf numFmtId="49" fontId="3" fillId="34" borderId="15" xfId="0" applyNumberFormat="1" applyFont="1" applyFill="1" applyBorder="1" applyAlignment="1">
      <alignment horizontal="center" vertical="top"/>
    </xf>
    <xf numFmtId="49" fontId="3" fillId="34" borderId="0" xfId="0" applyNumberFormat="1" applyFont="1" applyFill="1" applyBorder="1" applyAlignment="1">
      <alignment horizontal="center" vertical="top"/>
    </xf>
    <xf numFmtId="49" fontId="9" fillId="33" borderId="19" xfId="0" applyNumberFormat="1" applyFont="1" applyFill="1" applyBorder="1" applyAlignment="1">
      <alignment horizontal="center" vertical="center"/>
    </xf>
    <xf numFmtId="49" fontId="9" fillId="33" borderId="20" xfId="0" applyNumberFormat="1" applyFont="1" applyFill="1" applyBorder="1" applyAlignment="1">
      <alignment horizontal="center" vertical="center"/>
    </xf>
    <xf numFmtId="49" fontId="9" fillId="33" borderId="18" xfId="0" applyNumberFormat="1" applyFont="1" applyFill="1" applyBorder="1" applyAlignment="1">
      <alignment horizontal="center" vertical="center"/>
    </xf>
    <xf numFmtId="3" fontId="3" fillId="33" borderId="21" xfId="0" applyNumberFormat="1" applyFont="1" applyFill="1" applyBorder="1" applyAlignment="1">
      <alignment horizontal="left" vertical="center" wrapText="1"/>
    </xf>
    <xf numFmtId="3" fontId="3" fillId="33" borderId="13" xfId="0" applyNumberFormat="1" applyFont="1" applyFill="1" applyBorder="1" applyAlignment="1">
      <alignment vertical="top" wrapText="1"/>
    </xf>
    <xf numFmtId="49" fontId="4" fillId="33" borderId="19" xfId="0" applyNumberFormat="1" applyFont="1" applyFill="1" applyBorder="1" applyAlignment="1">
      <alignment horizontal="center" wrapText="1"/>
    </xf>
    <xf numFmtId="49" fontId="4" fillId="33" borderId="20" xfId="0" applyNumberFormat="1" applyFont="1" applyFill="1" applyBorder="1" applyAlignment="1">
      <alignment horizontal="center" wrapText="1"/>
    </xf>
    <xf numFmtId="49" fontId="4" fillId="33" borderId="32" xfId="0" applyNumberFormat="1" applyFont="1" applyFill="1" applyBorder="1" applyAlignment="1">
      <alignment wrapText="1"/>
    </xf>
    <xf numFmtId="3" fontId="9" fillId="35" borderId="15" xfId="0" applyNumberFormat="1" applyFont="1" applyFill="1" applyBorder="1" applyAlignment="1">
      <alignment horizontal="left" vertical="center" wrapText="1"/>
    </xf>
    <xf numFmtId="3" fontId="9" fillId="35" borderId="0" xfId="0" applyNumberFormat="1" applyFont="1" applyFill="1" applyBorder="1" applyAlignment="1">
      <alignment horizontal="left" vertical="center" wrapText="1"/>
    </xf>
    <xf numFmtId="3" fontId="9" fillId="35" borderId="16" xfId="0" applyNumberFormat="1" applyFont="1" applyFill="1" applyBorder="1" applyAlignment="1">
      <alignment horizontal="left" vertical="center" wrapText="1"/>
    </xf>
    <xf numFmtId="3" fontId="9" fillId="35" borderId="31" xfId="0" applyNumberFormat="1" applyFont="1" applyFill="1" applyBorder="1" applyAlignment="1">
      <alignment horizontal="center"/>
    </xf>
    <xf numFmtId="49" fontId="9" fillId="35" borderId="10" xfId="0" applyNumberFormat="1" applyFont="1" applyFill="1" applyBorder="1" applyAlignment="1">
      <alignment horizontal="center" vertical="center"/>
    </xf>
    <xf numFmtId="3" fontId="9" fillId="35" borderId="12" xfId="0" applyNumberFormat="1" applyFont="1" applyFill="1" applyBorder="1" applyAlignment="1">
      <alignment vertical="center" wrapText="1"/>
    </xf>
    <xf numFmtId="3" fontId="1" fillId="35" borderId="10" xfId="0" applyNumberFormat="1" applyFont="1" applyFill="1" applyBorder="1" applyAlignment="1">
      <alignment horizontal="center" vertical="center" wrapText="1"/>
    </xf>
    <xf numFmtId="4" fontId="1" fillId="35" borderId="0" xfId="0" applyNumberFormat="1" applyFont="1" applyFill="1" applyBorder="1" applyAlignment="1">
      <alignment horizontal="right"/>
    </xf>
    <xf numFmtId="4" fontId="1" fillId="35" borderId="10" xfId="0" applyNumberFormat="1" applyFont="1" applyFill="1" applyBorder="1" applyAlignment="1">
      <alignment horizontal="right"/>
    </xf>
    <xf numFmtId="4" fontId="1" fillId="35" borderId="19" xfId="0" applyNumberFormat="1" applyFont="1" applyFill="1" applyBorder="1" applyAlignment="1">
      <alignment horizontal="right"/>
    </xf>
    <xf numFmtId="4" fontId="1" fillId="35" borderId="12" xfId="0" applyNumberFormat="1" applyFont="1" applyFill="1" applyBorder="1" applyAlignment="1">
      <alignment/>
    </xf>
    <xf numFmtId="3" fontId="9" fillId="35" borderId="31" xfId="0" applyNumberFormat="1" applyFont="1" applyFill="1" applyBorder="1" applyAlignment="1">
      <alignment/>
    </xf>
    <xf numFmtId="3" fontId="4" fillId="35" borderId="10" xfId="0" applyNumberFormat="1" applyFont="1" applyFill="1" applyBorder="1" applyAlignment="1">
      <alignment horizontal="center" vertical="center" wrapText="1"/>
    </xf>
    <xf numFmtId="4" fontId="4" fillId="35" borderId="0" xfId="0" applyNumberFormat="1" applyFont="1" applyFill="1" applyBorder="1" applyAlignment="1">
      <alignment horizontal="right"/>
    </xf>
    <xf numFmtId="4" fontId="4" fillId="35" borderId="10" xfId="0" applyNumberFormat="1" applyFont="1" applyFill="1" applyBorder="1" applyAlignment="1">
      <alignment horizontal="right"/>
    </xf>
    <xf numFmtId="4" fontId="4" fillId="35" borderId="20" xfId="0" applyNumberFormat="1" applyFont="1" applyFill="1" applyBorder="1" applyAlignment="1">
      <alignment horizontal="right"/>
    </xf>
    <xf numFmtId="4" fontId="4" fillId="35" borderId="10" xfId="0" applyNumberFormat="1" applyFont="1" applyFill="1" applyBorder="1" applyAlignment="1">
      <alignment/>
    </xf>
    <xf numFmtId="49" fontId="3" fillId="35" borderId="10" xfId="0" applyNumberFormat="1" applyFont="1" applyFill="1" applyBorder="1" applyAlignment="1">
      <alignment horizontal="center" vertical="center"/>
    </xf>
    <xf numFmtId="4" fontId="4" fillId="35" borderId="18" xfId="0" applyNumberFormat="1" applyFont="1" applyFill="1" applyBorder="1" applyAlignment="1">
      <alignment horizontal="right"/>
    </xf>
    <xf numFmtId="4" fontId="4" fillId="35" borderId="17" xfId="0" applyNumberFormat="1" applyFont="1" applyFill="1" applyBorder="1" applyAlignment="1">
      <alignment/>
    </xf>
    <xf numFmtId="4" fontId="1" fillId="35" borderId="15" xfId="0" applyNumberFormat="1" applyFont="1" applyFill="1" applyBorder="1" applyAlignment="1">
      <alignment/>
    </xf>
    <xf numFmtId="4" fontId="1" fillId="35" borderId="19" xfId="0" applyNumberFormat="1" applyFont="1" applyFill="1" applyBorder="1" applyAlignment="1">
      <alignment/>
    </xf>
    <xf numFmtId="3" fontId="4" fillId="35" borderId="12" xfId="0" applyNumberFormat="1" applyFont="1" applyFill="1" applyBorder="1" applyAlignment="1">
      <alignment horizontal="right"/>
    </xf>
    <xf numFmtId="3" fontId="4" fillId="35" borderId="11" xfId="0" applyNumberFormat="1" applyFont="1" applyFill="1" applyBorder="1" applyAlignment="1">
      <alignment horizontal="right"/>
    </xf>
    <xf numFmtId="4" fontId="1" fillId="35" borderId="12" xfId="0" applyNumberFormat="1" applyFont="1" applyFill="1" applyBorder="1" applyAlignment="1">
      <alignment horizontal="right"/>
    </xf>
    <xf numFmtId="4" fontId="4" fillId="35" borderId="0" xfId="0" applyNumberFormat="1" applyFont="1" applyFill="1" applyBorder="1" applyAlignment="1">
      <alignment/>
    </xf>
    <xf numFmtId="4" fontId="4" fillId="35" borderId="20" xfId="0" applyNumberFormat="1" applyFont="1" applyFill="1" applyBorder="1" applyAlignment="1">
      <alignment/>
    </xf>
    <xf numFmtId="3" fontId="4" fillId="35" borderId="10" xfId="0" applyNumberFormat="1" applyFont="1" applyFill="1" applyBorder="1" applyAlignment="1">
      <alignment horizontal="right"/>
    </xf>
    <xf numFmtId="3" fontId="4" fillId="35" borderId="13" xfId="0" applyNumberFormat="1" applyFont="1" applyFill="1" applyBorder="1" applyAlignment="1">
      <alignment horizontal="right"/>
    </xf>
    <xf numFmtId="4" fontId="4" fillId="35" borderId="16" xfId="0" applyNumberFormat="1" applyFont="1" applyFill="1" applyBorder="1" applyAlignment="1">
      <alignment/>
    </xf>
    <xf numFmtId="4" fontId="4" fillId="35" borderId="18" xfId="0" applyNumberFormat="1" applyFont="1" applyFill="1" applyBorder="1" applyAlignment="1">
      <alignment/>
    </xf>
    <xf numFmtId="3" fontId="4" fillId="35" borderId="17" xfId="0" applyNumberFormat="1" applyFont="1" applyFill="1" applyBorder="1" applyAlignment="1">
      <alignment horizontal="right"/>
    </xf>
    <xf numFmtId="3" fontId="4" fillId="35" borderId="21" xfId="0" applyNumberFormat="1" applyFont="1" applyFill="1" applyBorder="1" applyAlignment="1">
      <alignment horizontal="right"/>
    </xf>
    <xf numFmtId="4" fontId="4" fillId="35" borderId="17" xfId="0" applyNumberFormat="1" applyFont="1" applyFill="1" applyBorder="1" applyAlignment="1">
      <alignment horizontal="right"/>
    </xf>
    <xf numFmtId="3" fontId="9" fillId="34" borderId="12" xfId="0" applyNumberFormat="1" applyFont="1" applyFill="1" applyBorder="1" applyAlignment="1">
      <alignment horizontal="left" vertical="top" wrapText="1"/>
    </xf>
    <xf numFmtId="49" fontId="9" fillId="0" borderId="12" xfId="0" applyNumberFormat="1" applyFont="1" applyFill="1" applyBorder="1" applyAlignment="1">
      <alignment horizontal="center" vertical="center"/>
    </xf>
    <xf numFmtId="3" fontId="1" fillId="33" borderId="10" xfId="0" applyNumberFormat="1" applyFont="1" applyFill="1" applyBorder="1" applyAlignment="1">
      <alignment horizontal="right" vertical="top"/>
    </xf>
    <xf numFmtId="3" fontId="1" fillId="33" borderId="0" xfId="0" applyNumberFormat="1" applyFont="1" applyFill="1" applyBorder="1" applyAlignment="1">
      <alignment horizontal="right" vertical="top"/>
    </xf>
    <xf numFmtId="3" fontId="1" fillId="33" borderId="12" xfId="0" applyNumberFormat="1" applyFont="1" applyFill="1" applyBorder="1" applyAlignment="1">
      <alignment horizontal="right" vertical="top"/>
    </xf>
    <xf numFmtId="3" fontId="1" fillId="33" borderId="10" xfId="0" applyNumberFormat="1" applyFont="1" applyFill="1" applyBorder="1" applyAlignment="1">
      <alignment vertical="top"/>
    </xf>
    <xf numFmtId="3" fontId="1" fillId="34" borderId="10" xfId="0" applyNumberFormat="1" applyFont="1" applyFill="1" applyBorder="1" applyAlignment="1">
      <alignment horizontal="right" vertical="top"/>
    </xf>
    <xf numFmtId="0" fontId="4" fillId="33" borderId="48" xfId="0" applyFont="1" applyFill="1" applyBorder="1" applyAlignment="1">
      <alignment horizontal="center"/>
    </xf>
    <xf numFmtId="0" fontId="4" fillId="33" borderId="49" xfId="0" applyFont="1" applyFill="1" applyBorder="1" applyAlignment="1">
      <alignment horizontal="center"/>
    </xf>
    <xf numFmtId="3" fontId="0" fillId="33" borderId="30" xfId="0" applyNumberFormat="1" applyFont="1" applyFill="1" applyBorder="1" applyAlignment="1">
      <alignment horizontal="center" vertical="center"/>
    </xf>
    <xf numFmtId="49" fontId="0" fillId="33" borderId="25" xfId="0" applyNumberFormat="1" applyFont="1" applyFill="1" applyBorder="1" applyAlignment="1">
      <alignment horizontal="center" vertical="center"/>
    </xf>
    <xf numFmtId="3" fontId="0" fillId="33" borderId="25" xfId="0" applyNumberFormat="1" applyFont="1" applyFill="1" applyBorder="1" applyAlignment="1">
      <alignment horizontal="center" vertical="center" wrapText="1"/>
    </xf>
    <xf numFmtId="3" fontId="0" fillId="33" borderId="42" xfId="0" applyNumberFormat="1" applyFont="1" applyFill="1" applyBorder="1" applyAlignment="1">
      <alignment horizontal="center" vertical="center"/>
    </xf>
    <xf numFmtId="3" fontId="0" fillId="33" borderId="26" xfId="0" applyNumberFormat="1" applyFont="1" applyFill="1" applyBorder="1" applyAlignment="1">
      <alignment horizontal="center" vertical="center"/>
    </xf>
    <xf numFmtId="3" fontId="9" fillId="34" borderId="10" xfId="0" applyNumberFormat="1" applyFont="1" applyFill="1" applyBorder="1" applyAlignment="1">
      <alignment horizontal="left" wrapText="1"/>
    </xf>
    <xf numFmtId="3" fontId="9" fillId="34" borderId="17" xfId="0" applyNumberFormat="1" applyFont="1" applyFill="1" applyBorder="1" applyAlignment="1">
      <alignment horizontal="left" wrapText="1"/>
    </xf>
    <xf numFmtId="3" fontId="9" fillId="34" borderId="10" xfId="0" applyNumberFormat="1" applyFont="1" applyFill="1" applyBorder="1" applyAlignment="1">
      <alignment vertical="center" wrapText="1"/>
    </xf>
    <xf numFmtId="3" fontId="9" fillId="34" borderId="21" xfId="0" applyNumberFormat="1" applyFont="1" applyFill="1" applyBorder="1" applyAlignment="1">
      <alignment horizontal="left" wrapText="1"/>
    </xf>
    <xf numFmtId="4" fontId="1" fillId="34" borderId="27" xfId="0" applyNumberFormat="1" applyFont="1" applyFill="1" applyBorder="1" applyAlignment="1">
      <alignment horizontal="right" vertical="top"/>
    </xf>
    <xf numFmtId="49" fontId="0" fillId="33" borderId="41" xfId="0" applyNumberFormat="1" applyFont="1" applyFill="1" applyBorder="1" applyAlignment="1">
      <alignment horizontal="center" vertical="center"/>
    </xf>
    <xf numFmtId="1" fontId="0" fillId="33" borderId="27" xfId="0" applyNumberFormat="1" applyFont="1" applyFill="1" applyBorder="1" applyAlignment="1">
      <alignment horizontal="center" vertical="center" wrapText="1"/>
    </xf>
    <xf numFmtId="1" fontId="0" fillId="33" borderId="28" xfId="0" applyNumberFormat="1" applyFont="1" applyFill="1" applyBorder="1" applyAlignment="1">
      <alignment horizontal="center" vertical="center" wrapText="1"/>
    </xf>
    <xf numFmtId="1" fontId="0" fillId="33" borderId="50" xfId="0" applyNumberFormat="1" applyFont="1" applyFill="1" applyBorder="1" applyAlignment="1">
      <alignment horizontal="center" vertical="center"/>
    </xf>
    <xf numFmtId="1" fontId="0" fillId="33" borderId="27" xfId="0" applyNumberFormat="1" applyFont="1" applyFill="1" applyBorder="1" applyAlignment="1">
      <alignment horizontal="center"/>
    </xf>
    <xf numFmtId="1" fontId="0" fillId="33" borderId="28" xfId="0" applyNumberFormat="1" applyFont="1" applyFill="1" applyBorder="1" applyAlignment="1">
      <alignment horizontal="center"/>
    </xf>
    <xf numFmtId="1" fontId="0" fillId="33" borderId="37" xfId="0" applyNumberFormat="1" applyFont="1" applyFill="1" applyBorder="1" applyAlignment="1">
      <alignment horizontal="center"/>
    </xf>
    <xf numFmtId="1" fontId="0" fillId="33" borderId="38" xfId="0" applyNumberFormat="1" applyFont="1" applyFill="1" applyBorder="1" applyAlignment="1">
      <alignment horizontal="center"/>
    </xf>
    <xf numFmtId="1" fontId="1" fillId="34" borderId="51" xfId="0" applyNumberFormat="1" applyFont="1" applyFill="1" applyBorder="1" applyAlignment="1">
      <alignment horizontal="center"/>
    </xf>
    <xf numFmtId="1" fontId="1" fillId="34" borderId="39" xfId="0" applyNumberFormat="1" applyFont="1" applyFill="1" applyBorder="1" applyAlignment="1">
      <alignment horizontal="center"/>
    </xf>
    <xf numFmtId="1" fontId="1" fillId="34" borderId="52" xfId="0" applyNumberFormat="1" applyFont="1" applyFill="1" applyBorder="1" applyAlignment="1">
      <alignment horizontal="center"/>
    </xf>
    <xf numFmtId="1" fontId="1" fillId="0" borderId="51" xfId="0" applyNumberFormat="1" applyFont="1" applyFill="1" applyBorder="1" applyAlignment="1">
      <alignment horizontal="center"/>
    </xf>
    <xf numFmtId="1" fontId="1" fillId="0" borderId="39" xfId="0" applyNumberFormat="1" applyFont="1" applyFill="1" applyBorder="1" applyAlignment="1">
      <alignment horizontal="center"/>
    </xf>
    <xf numFmtId="3" fontId="1" fillId="34" borderId="51" xfId="0" applyNumberFormat="1" applyFont="1" applyFill="1" applyBorder="1" applyAlignment="1">
      <alignment horizontal="right" vertical="center"/>
    </xf>
    <xf numFmtId="3" fontId="1" fillId="34" borderId="39" xfId="0" applyNumberFormat="1" applyFont="1" applyFill="1" applyBorder="1" applyAlignment="1">
      <alignment horizontal="right" vertical="center"/>
    </xf>
    <xf numFmtId="3" fontId="1" fillId="34" borderId="52" xfId="0" applyNumberFormat="1" applyFont="1" applyFill="1" applyBorder="1" applyAlignment="1">
      <alignment horizontal="right" vertical="center"/>
    </xf>
    <xf numFmtId="3" fontId="4" fillId="33" borderId="51" xfId="0" applyNumberFormat="1" applyFont="1" applyFill="1" applyBorder="1" applyAlignment="1">
      <alignment horizontal="right"/>
    </xf>
    <xf numFmtId="3" fontId="4" fillId="33" borderId="39" xfId="0" applyNumberFormat="1" applyFont="1" applyFill="1" applyBorder="1" applyAlignment="1">
      <alignment horizontal="right"/>
    </xf>
    <xf numFmtId="3" fontId="4" fillId="33" borderId="52" xfId="0" applyNumberFormat="1" applyFont="1" applyFill="1" applyBorder="1" applyAlignment="1">
      <alignment horizontal="right"/>
    </xf>
    <xf numFmtId="4" fontId="1" fillId="35" borderId="51" xfId="0" applyNumberFormat="1" applyFont="1" applyFill="1" applyBorder="1" applyAlignment="1">
      <alignment horizontal="right"/>
    </xf>
    <xf numFmtId="4" fontId="4" fillId="35" borderId="39" xfId="0" applyNumberFormat="1" applyFont="1" applyFill="1" applyBorder="1" applyAlignment="1">
      <alignment horizontal="right"/>
    </xf>
    <xf numFmtId="4" fontId="4" fillId="35" borderId="52" xfId="0" applyNumberFormat="1" applyFont="1" applyFill="1" applyBorder="1" applyAlignment="1">
      <alignment horizontal="right"/>
    </xf>
    <xf numFmtId="3" fontId="1" fillId="33" borderId="51" xfId="0" applyNumberFormat="1" applyFont="1" applyFill="1" applyBorder="1" applyAlignment="1">
      <alignment horizontal="right" vertical="center"/>
    </xf>
    <xf numFmtId="3" fontId="1" fillId="33" borderId="39" xfId="0" applyNumberFormat="1" applyFont="1" applyFill="1" applyBorder="1" applyAlignment="1">
      <alignment horizontal="right" vertical="center"/>
    </xf>
    <xf numFmtId="3" fontId="1" fillId="33" borderId="52" xfId="0" applyNumberFormat="1" applyFont="1" applyFill="1" applyBorder="1" applyAlignment="1">
      <alignment horizontal="right" vertical="center"/>
    </xf>
    <xf numFmtId="4" fontId="1" fillId="34" borderId="51" xfId="0" applyNumberFormat="1" applyFont="1" applyFill="1" applyBorder="1" applyAlignment="1">
      <alignment horizontal="right" vertical="center"/>
    </xf>
    <xf numFmtId="4" fontId="4" fillId="34" borderId="39" xfId="0" applyNumberFormat="1" applyFont="1" applyFill="1" applyBorder="1" applyAlignment="1">
      <alignment horizontal="right" vertical="center"/>
    </xf>
    <xf numFmtId="4" fontId="4" fillId="34" borderId="52" xfId="0" applyNumberFormat="1" applyFont="1" applyFill="1" applyBorder="1" applyAlignment="1">
      <alignment horizontal="right" vertical="center"/>
    </xf>
    <xf numFmtId="4" fontId="1" fillId="0" borderId="39" xfId="0" applyNumberFormat="1" applyFont="1" applyFill="1" applyBorder="1" applyAlignment="1">
      <alignment horizontal="right" vertical="center"/>
    </xf>
    <xf numFmtId="4" fontId="4" fillId="0" borderId="39" xfId="0" applyNumberFormat="1" applyFont="1" applyFill="1" applyBorder="1" applyAlignment="1">
      <alignment horizontal="right" vertical="center"/>
    </xf>
    <xf numFmtId="3" fontId="4" fillId="33" borderId="51" xfId="0" applyNumberFormat="1" applyFont="1" applyFill="1" applyBorder="1" applyAlignment="1">
      <alignment horizontal="right" vertical="top"/>
    </xf>
    <xf numFmtId="3" fontId="4" fillId="33" borderId="39" xfId="0" applyNumberFormat="1" applyFont="1" applyFill="1" applyBorder="1" applyAlignment="1">
      <alignment horizontal="right" vertical="top"/>
    </xf>
    <xf numFmtId="3" fontId="4" fillId="33" borderId="52" xfId="0" applyNumberFormat="1" applyFont="1" applyFill="1" applyBorder="1" applyAlignment="1">
      <alignment horizontal="right" vertical="top"/>
    </xf>
    <xf numFmtId="3" fontId="4" fillId="33" borderId="40" xfId="0" applyNumberFormat="1" applyFont="1" applyFill="1" applyBorder="1" applyAlignment="1">
      <alignment horizontal="right" vertical="top"/>
    </xf>
    <xf numFmtId="49" fontId="3" fillId="34" borderId="28" xfId="0" applyNumberFormat="1" applyFont="1" applyFill="1" applyBorder="1" applyAlignment="1">
      <alignment horizontal="center" vertical="center"/>
    </xf>
    <xf numFmtId="3" fontId="1" fillId="34" borderId="27" xfId="0" applyNumberFormat="1" applyFont="1" applyFill="1" applyBorder="1" applyAlignment="1">
      <alignment horizontal="right" vertical="center"/>
    </xf>
    <xf numFmtId="3" fontId="1" fillId="34" borderId="38" xfId="0" applyNumberFormat="1" applyFont="1" applyFill="1" applyBorder="1" applyAlignment="1">
      <alignment horizontal="right" vertical="center"/>
    </xf>
    <xf numFmtId="3" fontId="1" fillId="33" borderId="39" xfId="0" applyNumberFormat="1" applyFont="1" applyFill="1" applyBorder="1" applyAlignment="1">
      <alignment horizontal="right" vertical="top"/>
    </xf>
    <xf numFmtId="4" fontId="4" fillId="33" borderId="39" xfId="0" applyNumberFormat="1" applyFont="1" applyFill="1" applyBorder="1" applyAlignment="1">
      <alignment horizontal="right" vertical="top"/>
    </xf>
    <xf numFmtId="4" fontId="4" fillId="33" borderId="52" xfId="0" applyNumberFormat="1" applyFont="1" applyFill="1" applyBorder="1" applyAlignment="1">
      <alignment horizontal="right" vertical="top"/>
    </xf>
    <xf numFmtId="3" fontId="1" fillId="33" borderId="51" xfId="0" applyNumberFormat="1" applyFont="1" applyFill="1" applyBorder="1" applyAlignment="1">
      <alignment horizontal="right" vertical="top"/>
    </xf>
    <xf numFmtId="4" fontId="4" fillId="33" borderId="51" xfId="0" applyNumberFormat="1" applyFont="1" applyFill="1" applyBorder="1" applyAlignment="1">
      <alignment horizontal="right" vertical="top"/>
    </xf>
    <xf numFmtId="4" fontId="1" fillId="33" borderId="39" xfId="0" applyNumberFormat="1" applyFont="1" applyFill="1" applyBorder="1" applyAlignment="1">
      <alignment horizontal="right" vertical="top"/>
    </xf>
    <xf numFmtId="4" fontId="4" fillId="33" borderId="40" xfId="0" applyNumberFormat="1" applyFont="1" applyFill="1" applyBorder="1" applyAlignment="1">
      <alignment horizontal="right" vertical="top"/>
    </xf>
    <xf numFmtId="3" fontId="1" fillId="34" borderId="39" xfId="0" applyNumberFormat="1" applyFont="1" applyFill="1" applyBorder="1" applyAlignment="1">
      <alignment horizontal="right" vertical="top"/>
    </xf>
    <xf numFmtId="4" fontId="4" fillId="34" borderId="39" xfId="0" applyNumberFormat="1" applyFont="1" applyFill="1" applyBorder="1" applyAlignment="1">
      <alignment horizontal="right" vertical="top"/>
    </xf>
    <xf numFmtId="4" fontId="1" fillId="33" borderId="39" xfId="0" applyNumberFormat="1" applyFont="1" applyFill="1" applyBorder="1" applyAlignment="1">
      <alignment horizontal="right" vertical="center"/>
    </xf>
    <xf numFmtId="0" fontId="6" fillId="33" borderId="0" xfId="0" applyFont="1" applyFill="1" applyAlignment="1">
      <alignment horizontal="right" vertical="top"/>
    </xf>
    <xf numFmtId="49" fontId="1" fillId="33" borderId="0" xfId="0" applyNumberFormat="1" applyFont="1" applyFill="1" applyAlignment="1">
      <alignment horizontal="center" vertical="top"/>
    </xf>
    <xf numFmtId="0" fontId="0" fillId="0" borderId="0" xfId="0" applyAlignment="1">
      <alignment vertical="top"/>
    </xf>
    <xf numFmtId="3" fontId="9" fillId="34" borderId="47" xfId="0" applyNumberFormat="1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3" fontId="9" fillId="34" borderId="53" xfId="0" applyNumberFormat="1" applyFont="1" applyFill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9" xfId="0" applyBorder="1" applyAlignment="1">
      <alignment vertical="center"/>
    </xf>
    <xf numFmtId="1" fontId="3" fillId="0" borderId="12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3" fontId="3" fillId="0" borderId="12" xfId="0" applyNumberFormat="1" applyFont="1" applyFill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0" fontId="10" fillId="0" borderId="17" xfId="0" applyFont="1" applyBorder="1" applyAlignment="1">
      <alignment horizontal="left" vertical="top" wrapText="1"/>
    </xf>
    <xf numFmtId="3" fontId="3" fillId="0" borderId="12" xfId="0" applyNumberFormat="1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horizontal="left" vertical="center" wrapText="1"/>
    </xf>
    <xf numFmtId="3" fontId="9" fillId="34" borderId="41" xfId="0" applyNumberFormat="1" applyFont="1" applyFill="1" applyBorder="1" applyAlignment="1">
      <alignment horizontal="center" vertical="center"/>
    </xf>
    <xf numFmtId="3" fontId="9" fillId="34" borderId="28" xfId="0" applyNumberFormat="1" applyFont="1" applyFill="1" applyBorder="1" applyAlignment="1">
      <alignment horizontal="center" vertical="center"/>
    </xf>
    <xf numFmtId="3" fontId="9" fillId="34" borderId="35" xfId="0" applyNumberFormat="1" applyFont="1" applyFill="1" applyBorder="1" applyAlignment="1">
      <alignment horizontal="center" vertical="center"/>
    </xf>
    <xf numFmtId="3" fontId="9" fillId="34" borderId="31" xfId="0" applyNumberFormat="1" applyFont="1" applyFill="1" applyBorder="1" applyAlignment="1">
      <alignment horizontal="center" vertical="center"/>
    </xf>
    <xf numFmtId="3" fontId="9" fillId="34" borderId="0" xfId="0" applyNumberFormat="1" applyFont="1" applyFill="1" applyBorder="1" applyAlignment="1">
      <alignment horizontal="center" vertical="center"/>
    </xf>
    <xf numFmtId="3" fontId="9" fillId="34" borderId="13" xfId="0" applyNumberFormat="1" applyFont="1" applyFill="1" applyBorder="1" applyAlignment="1">
      <alignment horizontal="center" vertical="center"/>
    </xf>
    <xf numFmtId="3" fontId="9" fillId="34" borderId="33" xfId="0" applyNumberFormat="1" applyFont="1" applyFill="1" applyBorder="1" applyAlignment="1">
      <alignment horizontal="center" vertical="center"/>
    </xf>
    <xf numFmtId="3" fontId="9" fillId="34" borderId="24" xfId="0" applyNumberFormat="1" applyFont="1" applyFill="1" applyBorder="1" applyAlignment="1">
      <alignment horizontal="center" vertical="center"/>
    </xf>
    <xf numFmtId="3" fontId="9" fillId="34" borderId="36" xfId="0" applyNumberFormat="1" applyFont="1" applyFill="1" applyBorder="1" applyAlignment="1">
      <alignment horizontal="center" vertical="center"/>
    </xf>
    <xf numFmtId="3" fontId="3" fillId="33" borderId="12" xfId="0" applyNumberFormat="1" applyFont="1" applyFill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3" fontId="3" fillId="33" borderId="10" xfId="0" applyNumberFormat="1" applyFont="1" applyFill="1" applyBorder="1" applyAlignment="1">
      <alignment vertical="top" wrapText="1"/>
    </xf>
    <xf numFmtId="0" fontId="0" fillId="0" borderId="10" xfId="0" applyBorder="1" applyAlignment="1">
      <alignment vertical="top" wrapText="1"/>
    </xf>
    <xf numFmtId="49" fontId="4" fillId="33" borderId="10" xfId="0" applyNumberFormat="1" applyFont="1" applyFill="1" applyBorder="1" applyAlignment="1">
      <alignment horizontal="center"/>
    </xf>
    <xf numFmtId="49" fontId="4" fillId="33" borderId="14" xfId="0" applyNumberFormat="1" applyFont="1" applyFill="1" applyBorder="1" applyAlignment="1">
      <alignment horizontal="center"/>
    </xf>
    <xf numFmtId="49" fontId="4" fillId="33" borderId="12" xfId="0" applyNumberFormat="1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3" fontId="5" fillId="33" borderId="0" xfId="0" applyNumberFormat="1" applyFont="1" applyFill="1" applyBorder="1" applyAlignment="1">
      <alignment horizontal="center"/>
    </xf>
    <xf numFmtId="49" fontId="4" fillId="33" borderId="28" xfId="0" applyNumberFormat="1" applyFont="1" applyFill="1" applyBorder="1" applyAlignment="1">
      <alignment horizontal="center"/>
    </xf>
    <xf numFmtId="49" fontId="4" fillId="33" borderId="54" xfId="0" applyNumberFormat="1" applyFont="1" applyFill="1" applyBorder="1" applyAlignment="1">
      <alignment horizontal="center"/>
    </xf>
    <xf numFmtId="49" fontId="4" fillId="33" borderId="55" xfId="0" applyNumberFormat="1" applyFont="1" applyFill="1" applyBorder="1" applyAlignment="1">
      <alignment horizontal="center"/>
    </xf>
    <xf numFmtId="49" fontId="4" fillId="33" borderId="56" xfId="0" applyNumberFormat="1" applyFont="1" applyFill="1" applyBorder="1" applyAlignment="1">
      <alignment horizontal="center"/>
    </xf>
    <xf numFmtId="49" fontId="4" fillId="33" borderId="57" xfId="0" applyNumberFormat="1" applyFont="1" applyFill="1" applyBorder="1" applyAlignment="1">
      <alignment horizontal="center"/>
    </xf>
    <xf numFmtId="49" fontId="4" fillId="33" borderId="0" xfId="0" applyNumberFormat="1" applyFont="1" applyFill="1" applyBorder="1" applyAlignment="1">
      <alignment horizontal="center"/>
    </xf>
    <xf numFmtId="4" fontId="4" fillId="33" borderId="39" xfId="0" applyNumberFormat="1" applyFont="1" applyFill="1" applyBorder="1" applyAlignment="1">
      <alignment horizontal="center"/>
    </xf>
    <xf numFmtId="4" fontId="4" fillId="33" borderId="40" xfId="0" applyNumberFormat="1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center" vertical="center" wrapText="1"/>
    </xf>
    <xf numFmtId="49" fontId="4" fillId="33" borderId="14" xfId="0" applyNumberFormat="1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/>
    </xf>
    <xf numFmtId="49" fontId="4" fillId="33" borderId="36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36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49" fontId="2" fillId="33" borderId="0" xfId="0" applyNumberFormat="1" applyFont="1" applyFill="1" applyAlignment="1">
      <alignment horizontal="center"/>
    </xf>
    <xf numFmtId="49" fontId="2" fillId="33" borderId="0" xfId="0" applyNumberFormat="1" applyFont="1" applyFill="1" applyAlignment="1">
      <alignment horizontal="center" vertical="top"/>
    </xf>
    <xf numFmtId="49" fontId="2" fillId="33" borderId="24" xfId="0" applyNumberFormat="1" applyFont="1" applyFill="1" applyBorder="1" applyAlignment="1">
      <alignment horizontal="center" vertical="top"/>
    </xf>
    <xf numFmtId="49" fontId="4" fillId="33" borderId="41" xfId="0" applyNumberFormat="1" applyFont="1" applyFill="1" applyBorder="1" applyAlignment="1">
      <alignment horizontal="center" vertical="center" textRotation="90"/>
    </xf>
    <xf numFmtId="49" fontId="4" fillId="33" borderId="31" xfId="0" applyNumberFormat="1" applyFont="1" applyFill="1" applyBorder="1" applyAlignment="1">
      <alignment horizontal="center" vertical="center" textRotation="90"/>
    </xf>
    <xf numFmtId="49" fontId="4" fillId="33" borderId="33" xfId="0" applyNumberFormat="1" applyFont="1" applyFill="1" applyBorder="1" applyAlignment="1">
      <alignment horizontal="center" vertical="center" textRotation="90"/>
    </xf>
    <xf numFmtId="49" fontId="4" fillId="33" borderId="53" xfId="0" applyNumberFormat="1" applyFont="1" applyFill="1" applyBorder="1" applyAlignment="1">
      <alignment horizontal="center" vertical="center" textRotation="90"/>
    </xf>
    <xf numFmtId="49" fontId="4" fillId="33" borderId="22" xfId="0" applyNumberFormat="1" applyFont="1" applyFill="1" applyBorder="1" applyAlignment="1">
      <alignment horizontal="center" vertical="center" textRotation="90"/>
    </xf>
    <xf numFmtId="49" fontId="4" fillId="33" borderId="23" xfId="0" applyNumberFormat="1" applyFont="1" applyFill="1" applyBorder="1" applyAlignment="1">
      <alignment horizontal="center" vertical="center" textRotation="90"/>
    </xf>
    <xf numFmtId="49" fontId="4" fillId="33" borderId="37" xfId="0" applyNumberFormat="1" applyFont="1" applyFill="1" applyBorder="1" applyAlignment="1">
      <alignment horizontal="center" vertical="center" wrapText="1"/>
    </xf>
    <xf numFmtId="49" fontId="4" fillId="33" borderId="20" xfId="0" applyNumberFormat="1" applyFont="1" applyFill="1" applyBorder="1" applyAlignment="1">
      <alignment horizontal="center" vertical="center" wrapText="1"/>
    </xf>
    <xf numFmtId="49" fontId="4" fillId="33" borderId="32" xfId="0" applyNumberFormat="1" applyFont="1" applyFill="1" applyBorder="1" applyAlignment="1">
      <alignment horizontal="center" vertical="center" wrapText="1"/>
    </xf>
    <xf numFmtId="49" fontId="4" fillId="33" borderId="27" xfId="0" applyNumberFormat="1" applyFont="1" applyFill="1" applyBorder="1" applyAlignment="1">
      <alignment horizontal="center" vertical="center" wrapText="1"/>
    </xf>
    <xf numFmtId="49" fontId="1" fillId="33" borderId="27" xfId="0" applyNumberFormat="1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left" vertical="center" wrapText="1"/>
    </xf>
    <xf numFmtId="49" fontId="4" fillId="33" borderId="14" xfId="0" applyNumberFormat="1" applyFont="1" applyFill="1" applyBorder="1" applyAlignment="1">
      <alignment horizontal="left" vertical="center" wrapText="1"/>
    </xf>
    <xf numFmtId="3" fontId="3" fillId="35" borderId="10" xfId="0" applyNumberFormat="1" applyFont="1" applyFill="1" applyBorder="1" applyAlignment="1">
      <alignment vertical="top" wrapText="1"/>
    </xf>
    <xf numFmtId="0" fontId="0" fillId="0" borderId="17" xfId="0" applyBorder="1" applyAlignment="1">
      <alignment vertical="top" wrapText="1"/>
    </xf>
    <xf numFmtId="3" fontId="3" fillId="33" borderId="12" xfId="0" applyNumberFormat="1" applyFont="1" applyFill="1" applyBorder="1" applyAlignment="1">
      <alignment wrapText="1"/>
    </xf>
    <xf numFmtId="3" fontId="3" fillId="33" borderId="10" xfId="0" applyNumberFormat="1" applyFont="1" applyFill="1" applyBorder="1" applyAlignment="1">
      <alignment wrapText="1"/>
    </xf>
    <xf numFmtId="3" fontId="9" fillId="34" borderId="12" xfId="0" applyNumberFormat="1" applyFont="1" applyFill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3" fontId="3" fillId="33" borderId="12" xfId="0" applyNumberFormat="1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3" fontId="3" fillId="33" borderId="27" xfId="0" applyNumberFormat="1" applyFont="1" applyFill="1" applyBorder="1" applyAlignment="1">
      <alignment vertical="top" wrapText="1"/>
    </xf>
    <xf numFmtId="3" fontId="3" fillId="34" borderId="10" xfId="0" applyNumberFormat="1" applyFont="1" applyFill="1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3" fontId="9" fillId="34" borderId="12" xfId="0" applyNumberFormat="1" applyFont="1" applyFill="1" applyBorder="1" applyAlignment="1">
      <alignment horizontal="left" vertical="center" wrapText="1"/>
    </xf>
    <xf numFmtId="3" fontId="11" fillId="33" borderId="12" xfId="0" applyNumberFormat="1" applyFont="1" applyFill="1" applyBorder="1" applyAlignment="1">
      <alignment vertical="top" wrapText="1"/>
    </xf>
    <xf numFmtId="3" fontId="9" fillId="34" borderId="27" xfId="0" applyNumberFormat="1" applyFont="1" applyFill="1" applyBorder="1" applyAlignment="1">
      <alignment horizontal="left" vertical="center" wrapText="1"/>
    </xf>
    <xf numFmtId="3" fontId="9" fillId="34" borderId="12" xfId="0" applyNumberFormat="1" applyFont="1" applyFill="1" applyBorder="1" applyAlignment="1">
      <alignment horizontal="left" wrapText="1"/>
    </xf>
    <xf numFmtId="3" fontId="9" fillId="34" borderId="10" xfId="0" applyNumberFormat="1" applyFont="1" applyFill="1" applyBorder="1" applyAlignment="1">
      <alignment horizontal="left" wrapText="1"/>
    </xf>
    <xf numFmtId="3" fontId="3" fillId="33" borderId="12" xfId="0" applyNumberFormat="1" applyFont="1" applyFill="1" applyBorder="1" applyAlignment="1">
      <alignment horizontal="left" vertical="top" wrapText="1"/>
    </xf>
    <xf numFmtId="3" fontId="9" fillId="34" borderId="27" xfId="0" applyNumberFormat="1" applyFont="1" applyFill="1" applyBorder="1" applyAlignment="1">
      <alignment horizontal="left" wrapText="1"/>
    </xf>
    <xf numFmtId="0" fontId="0" fillId="0" borderId="17" xfId="0" applyBorder="1" applyAlignment="1">
      <alignment horizontal="left" vertical="center" wrapText="1"/>
    </xf>
    <xf numFmtId="0" fontId="3" fillId="0" borderId="17" xfId="0" applyFont="1" applyBorder="1" applyAlignment="1">
      <alignment vertical="top" wrapText="1"/>
    </xf>
    <xf numFmtId="0" fontId="0" fillId="0" borderId="10" xfId="0" applyBorder="1" applyAlignment="1">
      <alignment horizontal="left" wrapText="1"/>
    </xf>
    <xf numFmtId="3" fontId="9" fillId="34" borderId="12" xfId="0" applyNumberFormat="1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8"/>
  <sheetViews>
    <sheetView tabSelected="1" zoomScalePageLayoutView="0" workbookViewId="0" topLeftCell="A220">
      <selection activeCell="G241" sqref="G241"/>
    </sheetView>
  </sheetViews>
  <sheetFormatPr defaultColWidth="9.33203125" defaultRowHeight="12.75"/>
  <cols>
    <col min="1" max="1" width="6.16015625" style="1" customWidth="1"/>
    <col min="2" max="2" width="9.16015625" style="1" customWidth="1"/>
    <col min="3" max="3" width="43.66015625" style="1" customWidth="1"/>
    <col min="4" max="4" width="4.5" style="1" customWidth="1"/>
    <col min="5" max="5" width="18.66015625" style="1" customWidth="1"/>
    <col min="6" max="6" width="18.5" style="1" customWidth="1"/>
    <col min="7" max="8" width="18" style="1" customWidth="1"/>
    <col min="9" max="9" width="17.83203125" style="1" customWidth="1"/>
    <col min="10" max="11" width="16.66015625" style="1" customWidth="1"/>
    <col min="12" max="12" width="19.66015625" style="1" customWidth="1"/>
    <col min="13" max="14" width="16.16015625" style="1" customWidth="1"/>
    <col min="15" max="15" width="16.83203125" style="1" customWidth="1"/>
    <col min="16" max="16" width="17" style="1" customWidth="1"/>
    <col min="17" max="16384" width="9.33203125" style="1" customWidth="1"/>
  </cols>
  <sheetData>
    <row r="1" spans="1:16" ht="12.75">
      <c r="A1" s="567" t="s">
        <v>201</v>
      </c>
      <c r="B1" s="568"/>
      <c r="C1" s="568"/>
      <c r="D1" s="568"/>
      <c r="E1" s="568"/>
      <c r="F1" s="568"/>
      <c r="G1" s="568"/>
      <c r="H1" s="568"/>
      <c r="I1" s="568"/>
      <c r="J1" s="568"/>
      <c r="K1" s="568"/>
      <c r="L1" s="568"/>
      <c r="M1" s="568"/>
      <c r="N1" s="568"/>
      <c r="O1" s="568"/>
      <c r="P1" s="569"/>
    </row>
    <row r="2" spans="1:16" ht="12.75">
      <c r="A2" s="568"/>
      <c r="B2" s="568"/>
      <c r="C2" s="568"/>
      <c r="D2" s="568"/>
      <c r="E2" s="568"/>
      <c r="F2" s="568"/>
      <c r="G2" s="568"/>
      <c r="H2" s="568"/>
      <c r="I2" s="568"/>
      <c r="J2" s="568"/>
      <c r="K2" s="568"/>
      <c r="L2" s="568"/>
      <c r="M2" s="568"/>
      <c r="N2" s="568"/>
      <c r="O2" s="568"/>
      <c r="P2" s="569"/>
    </row>
    <row r="3" spans="1:16" ht="12.75">
      <c r="A3" s="568"/>
      <c r="B3" s="568"/>
      <c r="C3" s="568"/>
      <c r="D3" s="568"/>
      <c r="E3" s="568"/>
      <c r="F3" s="568"/>
      <c r="G3" s="568"/>
      <c r="H3" s="568"/>
      <c r="I3" s="568"/>
      <c r="J3" s="568"/>
      <c r="K3" s="568"/>
      <c r="L3" s="568"/>
      <c r="M3" s="568"/>
      <c r="N3" s="568"/>
      <c r="O3" s="568"/>
      <c r="P3" s="569"/>
    </row>
    <row r="4" spans="1:16" ht="12.75">
      <c r="A4" s="568"/>
      <c r="B4" s="568"/>
      <c r="C4" s="568"/>
      <c r="D4" s="568"/>
      <c r="E4" s="568"/>
      <c r="F4" s="568"/>
      <c r="G4" s="568"/>
      <c r="H4" s="568"/>
      <c r="I4" s="568"/>
      <c r="J4" s="568"/>
      <c r="K4" s="568"/>
      <c r="L4" s="568"/>
      <c r="M4" s="568"/>
      <c r="N4" s="568"/>
      <c r="O4" s="568"/>
      <c r="P4" s="569"/>
    </row>
    <row r="5" spans="1:16" ht="12.75">
      <c r="A5" s="568"/>
      <c r="B5" s="568"/>
      <c r="C5" s="568"/>
      <c r="D5" s="568"/>
      <c r="E5" s="568"/>
      <c r="F5" s="568"/>
      <c r="G5" s="568"/>
      <c r="H5" s="568"/>
      <c r="I5" s="568"/>
      <c r="J5" s="568"/>
      <c r="K5" s="568"/>
      <c r="L5" s="568"/>
      <c r="M5" s="568"/>
      <c r="N5" s="568"/>
      <c r="O5" s="568"/>
      <c r="P5" s="569"/>
    </row>
    <row r="6" spans="1:16" ht="20.25">
      <c r="A6" s="619" t="s">
        <v>1</v>
      </c>
      <c r="B6" s="619"/>
      <c r="C6" s="619"/>
      <c r="D6" s="619"/>
      <c r="E6" s="619"/>
      <c r="F6" s="619"/>
      <c r="G6" s="619"/>
      <c r="H6" s="619"/>
      <c r="I6" s="619"/>
      <c r="J6" s="619"/>
      <c r="K6" s="619"/>
      <c r="L6" s="619"/>
      <c r="M6" s="619"/>
      <c r="N6" s="619"/>
      <c r="O6" s="619"/>
      <c r="P6" s="619"/>
    </row>
    <row r="7" spans="1:16" ht="20.25">
      <c r="A7" s="620" t="s">
        <v>2</v>
      </c>
      <c r="B7" s="620"/>
      <c r="C7" s="620"/>
      <c r="D7" s="620"/>
      <c r="E7" s="620"/>
      <c r="F7" s="620"/>
      <c r="G7" s="620"/>
      <c r="H7" s="620"/>
      <c r="I7" s="620"/>
      <c r="J7" s="620"/>
      <c r="K7" s="620"/>
      <c r="L7" s="620"/>
      <c r="M7" s="620"/>
      <c r="N7" s="620"/>
      <c r="O7" s="620"/>
      <c r="P7" s="620"/>
    </row>
    <row r="8" spans="1:16" ht="20.25">
      <c r="A8" s="620" t="s">
        <v>202</v>
      </c>
      <c r="B8" s="620"/>
      <c r="C8" s="620"/>
      <c r="D8" s="620"/>
      <c r="E8" s="620"/>
      <c r="F8" s="620"/>
      <c r="G8" s="620"/>
      <c r="H8" s="620"/>
      <c r="I8" s="620"/>
      <c r="J8" s="620"/>
      <c r="K8" s="620"/>
      <c r="L8" s="620"/>
      <c r="M8" s="620"/>
      <c r="N8" s="620"/>
      <c r="O8" s="620"/>
      <c r="P8" s="620"/>
    </row>
    <row r="9" spans="1:16" ht="20.25">
      <c r="A9" s="620" t="s">
        <v>203</v>
      </c>
      <c r="B9" s="620"/>
      <c r="C9" s="620"/>
      <c r="D9" s="620"/>
      <c r="E9" s="620"/>
      <c r="F9" s="620"/>
      <c r="G9" s="620"/>
      <c r="H9" s="620"/>
      <c r="I9" s="620"/>
      <c r="J9" s="620"/>
      <c r="K9" s="620"/>
      <c r="L9" s="620"/>
      <c r="M9" s="620"/>
      <c r="N9" s="620"/>
      <c r="O9" s="620"/>
      <c r="P9" s="620"/>
    </row>
    <row r="10" spans="1:16" ht="12.75">
      <c r="A10" s="621" t="s">
        <v>200</v>
      </c>
      <c r="B10" s="621"/>
      <c r="C10" s="621"/>
      <c r="D10" s="621"/>
      <c r="E10" s="621"/>
      <c r="F10" s="621"/>
      <c r="G10" s="621"/>
      <c r="H10" s="621"/>
      <c r="I10" s="621"/>
      <c r="J10" s="621"/>
      <c r="K10" s="621"/>
      <c r="L10" s="621"/>
      <c r="M10" s="621"/>
      <c r="N10" s="621"/>
      <c r="O10" s="621"/>
      <c r="P10" s="621"/>
    </row>
    <row r="11" spans="1:16" ht="13.5" thickBot="1">
      <c r="A11" s="622"/>
      <c r="B11" s="622"/>
      <c r="C11" s="622"/>
      <c r="D11" s="622"/>
      <c r="E11" s="622"/>
      <c r="F11" s="622"/>
      <c r="G11" s="622"/>
      <c r="H11" s="622"/>
      <c r="I11" s="622"/>
      <c r="J11" s="622"/>
      <c r="K11" s="622"/>
      <c r="L11" s="622"/>
      <c r="M11" s="622"/>
      <c r="N11" s="622"/>
      <c r="O11" s="622"/>
      <c r="P11" s="622"/>
    </row>
    <row r="12" spans="1:16" ht="15">
      <c r="A12" s="623" t="s">
        <v>3</v>
      </c>
      <c r="B12" s="626" t="s">
        <v>4</v>
      </c>
      <c r="C12" s="629" t="s">
        <v>5</v>
      </c>
      <c r="D12" s="632"/>
      <c r="E12" s="633" t="s">
        <v>6</v>
      </c>
      <c r="F12" s="603" t="s">
        <v>7</v>
      </c>
      <c r="G12" s="603"/>
      <c r="H12" s="603"/>
      <c r="I12" s="603"/>
      <c r="J12" s="603"/>
      <c r="K12" s="603"/>
      <c r="L12" s="603"/>
      <c r="M12" s="603"/>
      <c r="N12" s="603"/>
      <c r="O12" s="603"/>
      <c r="P12" s="604"/>
    </row>
    <row r="13" spans="1:16" ht="15">
      <c r="A13" s="624"/>
      <c r="B13" s="627"/>
      <c r="C13" s="630"/>
      <c r="D13" s="611"/>
      <c r="E13" s="634"/>
      <c r="F13" s="3" t="s">
        <v>8</v>
      </c>
      <c r="G13" s="605" t="s">
        <v>7</v>
      </c>
      <c r="H13" s="606"/>
      <c r="I13" s="606"/>
      <c r="J13" s="606"/>
      <c r="K13" s="606"/>
      <c r="L13" s="606"/>
      <c r="M13" s="606"/>
      <c r="N13" s="607"/>
      <c r="O13" s="4" t="s">
        <v>8</v>
      </c>
      <c r="P13" s="508" t="s">
        <v>7</v>
      </c>
    </row>
    <row r="14" spans="1:16" ht="15">
      <c r="A14" s="624"/>
      <c r="B14" s="627"/>
      <c r="C14" s="630"/>
      <c r="D14" s="611"/>
      <c r="E14" s="634"/>
      <c r="F14" s="5" t="s">
        <v>9</v>
      </c>
      <c r="G14" s="6" t="s">
        <v>10</v>
      </c>
      <c r="H14" s="608" t="s">
        <v>11</v>
      </c>
      <c r="I14" s="608"/>
      <c r="J14" s="6" t="s">
        <v>12</v>
      </c>
      <c r="K14" s="7" t="s">
        <v>194</v>
      </c>
      <c r="L14" s="599" t="s">
        <v>195</v>
      </c>
      <c r="M14" s="153" t="s">
        <v>182</v>
      </c>
      <c r="N14" s="8" t="s">
        <v>13</v>
      </c>
      <c r="O14" s="9" t="s">
        <v>14</v>
      </c>
      <c r="P14" s="509" t="s">
        <v>15</v>
      </c>
    </row>
    <row r="15" spans="1:16" ht="17.25" customHeight="1">
      <c r="A15" s="624"/>
      <c r="B15" s="627"/>
      <c r="C15" s="630"/>
      <c r="D15" s="10" t="s">
        <v>16</v>
      </c>
      <c r="E15" s="634"/>
      <c r="F15" s="613"/>
      <c r="G15" s="6" t="s">
        <v>17</v>
      </c>
      <c r="H15" s="11" t="s">
        <v>18</v>
      </c>
      <c r="I15" s="464" t="s">
        <v>19</v>
      </c>
      <c r="J15" s="6" t="s">
        <v>20</v>
      </c>
      <c r="K15" s="7" t="s">
        <v>193</v>
      </c>
      <c r="L15" s="600"/>
      <c r="M15" s="2" t="s">
        <v>183</v>
      </c>
      <c r="N15" s="8" t="s">
        <v>21</v>
      </c>
      <c r="O15" s="615"/>
      <c r="P15" s="509" t="s">
        <v>22</v>
      </c>
    </row>
    <row r="16" spans="1:16" ht="15.75" customHeight="1">
      <c r="A16" s="624"/>
      <c r="B16" s="627"/>
      <c r="C16" s="630"/>
      <c r="D16" s="12" t="s">
        <v>23</v>
      </c>
      <c r="E16" s="634"/>
      <c r="F16" s="613"/>
      <c r="G16" s="6" t="s">
        <v>24</v>
      </c>
      <c r="H16" s="6" t="s">
        <v>25</v>
      </c>
      <c r="I16" s="465" t="s">
        <v>26</v>
      </c>
      <c r="J16" s="597"/>
      <c r="K16" s="7" t="s">
        <v>27</v>
      </c>
      <c r="L16" s="600"/>
      <c r="M16" s="2" t="s">
        <v>184</v>
      </c>
      <c r="N16" s="617"/>
      <c r="O16" s="615"/>
      <c r="P16" s="509" t="s">
        <v>28</v>
      </c>
    </row>
    <row r="17" spans="1:16" ht="15">
      <c r="A17" s="624"/>
      <c r="B17" s="627"/>
      <c r="C17" s="630"/>
      <c r="D17" s="12" t="s">
        <v>29</v>
      </c>
      <c r="E17" s="634"/>
      <c r="F17" s="613"/>
      <c r="G17" s="597"/>
      <c r="H17" s="6" t="s">
        <v>30</v>
      </c>
      <c r="I17" s="465" t="s">
        <v>31</v>
      </c>
      <c r="J17" s="597"/>
      <c r="K17" s="597"/>
      <c r="L17" s="600"/>
      <c r="M17" s="6" t="s">
        <v>185</v>
      </c>
      <c r="N17" s="617"/>
      <c r="O17" s="615"/>
      <c r="P17" s="609"/>
    </row>
    <row r="18" spans="1:16" ht="17.25" customHeight="1">
      <c r="A18" s="624"/>
      <c r="B18" s="627"/>
      <c r="C18" s="630"/>
      <c r="D18" s="611"/>
      <c r="E18" s="634"/>
      <c r="F18" s="613"/>
      <c r="G18" s="597"/>
      <c r="H18" s="597"/>
      <c r="I18" s="465" t="s">
        <v>32</v>
      </c>
      <c r="J18" s="597"/>
      <c r="K18" s="597"/>
      <c r="L18" s="600"/>
      <c r="M18" s="6"/>
      <c r="N18" s="617"/>
      <c r="O18" s="615"/>
      <c r="P18" s="609"/>
    </row>
    <row r="19" spans="1:16" ht="24" customHeight="1" thickBot="1">
      <c r="A19" s="625"/>
      <c r="B19" s="628"/>
      <c r="C19" s="631"/>
      <c r="D19" s="612"/>
      <c r="E19" s="635"/>
      <c r="F19" s="614"/>
      <c r="G19" s="598"/>
      <c r="H19" s="598"/>
      <c r="I19" s="466"/>
      <c r="J19" s="598"/>
      <c r="K19" s="598"/>
      <c r="L19" s="601"/>
      <c r="M19" s="13"/>
      <c r="N19" s="618"/>
      <c r="O19" s="616"/>
      <c r="P19" s="610"/>
    </row>
    <row r="20" spans="1:16" ht="12.75">
      <c r="A20" s="354" t="s">
        <v>33</v>
      </c>
      <c r="B20" s="520" t="s">
        <v>34</v>
      </c>
      <c r="C20" s="521" t="s">
        <v>35</v>
      </c>
      <c r="D20" s="522">
        <v>4</v>
      </c>
      <c r="E20" s="523">
        <v>5</v>
      </c>
      <c r="F20" s="524">
        <v>6</v>
      </c>
      <c r="G20" s="525">
        <v>7</v>
      </c>
      <c r="H20" s="524">
        <v>8</v>
      </c>
      <c r="I20" s="525">
        <v>9</v>
      </c>
      <c r="J20" s="524">
        <v>10</v>
      </c>
      <c r="K20" s="525">
        <v>11</v>
      </c>
      <c r="L20" s="526">
        <v>12</v>
      </c>
      <c r="M20" s="524">
        <v>13</v>
      </c>
      <c r="N20" s="525">
        <v>14</v>
      </c>
      <c r="O20" s="524">
        <v>15</v>
      </c>
      <c r="P20" s="527">
        <v>16</v>
      </c>
    </row>
    <row r="21" spans="1:16" ht="15.75" customHeight="1">
      <c r="A21" s="369" t="s">
        <v>36</v>
      </c>
      <c r="B21" s="355"/>
      <c r="C21" s="367" t="s">
        <v>37</v>
      </c>
      <c r="D21" s="163" t="s">
        <v>38</v>
      </c>
      <c r="E21" s="24">
        <f>F21</f>
        <v>4000</v>
      </c>
      <c r="F21" s="164">
        <f>G21</f>
        <v>4000</v>
      </c>
      <c r="G21" s="165">
        <f>I21</f>
        <v>4000</v>
      </c>
      <c r="H21" s="166"/>
      <c r="I21" s="165">
        <f>I24</f>
        <v>4000</v>
      </c>
      <c r="J21" s="167"/>
      <c r="K21" s="168"/>
      <c r="L21" s="169"/>
      <c r="M21" s="168"/>
      <c r="N21" s="170"/>
      <c r="O21" s="169"/>
      <c r="P21" s="528"/>
    </row>
    <row r="22" spans="1:16" ht="14.25" customHeight="1">
      <c r="A22" s="171"/>
      <c r="B22" s="66" t="s">
        <v>0</v>
      </c>
      <c r="C22" s="368" t="s">
        <v>0</v>
      </c>
      <c r="D22" s="172" t="s">
        <v>39</v>
      </c>
      <c r="E22" s="27">
        <f>F22</f>
        <v>0</v>
      </c>
      <c r="F22" s="173">
        <f>G22</f>
        <v>0</v>
      </c>
      <c r="G22" s="174">
        <f>I22</f>
        <v>0</v>
      </c>
      <c r="H22" s="175"/>
      <c r="I22" s="174">
        <f>I25</f>
        <v>0</v>
      </c>
      <c r="J22" s="176"/>
      <c r="K22" s="177"/>
      <c r="L22" s="178"/>
      <c r="M22" s="177"/>
      <c r="N22" s="179"/>
      <c r="O22" s="178"/>
      <c r="P22" s="529"/>
    </row>
    <row r="23" spans="1:16" ht="13.5" customHeight="1">
      <c r="A23" s="171"/>
      <c r="B23" s="356"/>
      <c r="C23" s="368" t="s">
        <v>0</v>
      </c>
      <c r="D23" s="172" t="s">
        <v>40</v>
      </c>
      <c r="E23" s="59">
        <f>ROUND((E22/E21)*100,2)</f>
        <v>0</v>
      </c>
      <c r="F23" s="59">
        <f>ROUND((F22/F21)*100,2)</f>
        <v>0</v>
      </c>
      <c r="G23" s="59">
        <f>ROUND((G22/G21)*100,2)</f>
        <v>0</v>
      </c>
      <c r="H23" s="175"/>
      <c r="I23" s="59">
        <f>ROUND((I22/I21)*100,2)</f>
        <v>0</v>
      </c>
      <c r="J23" s="180"/>
      <c r="K23" s="181"/>
      <c r="L23" s="182"/>
      <c r="M23" s="181"/>
      <c r="N23" s="183"/>
      <c r="O23" s="182"/>
      <c r="P23" s="530"/>
    </row>
    <row r="24" spans="1:16" ht="15" customHeight="1">
      <c r="A24" s="184"/>
      <c r="B24" s="185"/>
      <c r="C24" s="576" t="s">
        <v>41</v>
      </c>
      <c r="D24" s="186" t="s">
        <v>42</v>
      </c>
      <c r="E24" s="76">
        <f>F24</f>
        <v>4000</v>
      </c>
      <c r="F24" s="187">
        <f>G24</f>
        <v>4000</v>
      </c>
      <c r="G24" s="188">
        <f>I24</f>
        <v>4000</v>
      </c>
      <c r="H24" s="189"/>
      <c r="I24" s="190">
        <v>4000</v>
      </c>
      <c r="J24" s="191"/>
      <c r="K24" s="192"/>
      <c r="L24" s="193"/>
      <c r="M24" s="194"/>
      <c r="N24" s="195"/>
      <c r="O24" s="192"/>
      <c r="P24" s="531"/>
    </row>
    <row r="25" spans="1:16" ht="15" customHeight="1">
      <c r="A25" s="196"/>
      <c r="B25" s="370" t="s">
        <v>43</v>
      </c>
      <c r="C25" s="577"/>
      <c r="D25" s="197" t="s">
        <v>39</v>
      </c>
      <c r="E25" s="72">
        <f>F25</f>
        <v>0</v>
      </c>
      <c r="F25" s="198">
        <f>G25</f>
        <v>0</v>
      </c>
      <c r="G25" s="199">
        <f>I25</f>
        <v>0</v>
      </c>
      <c r="H25" s="200"/>
      <c r="I25" s="201">
        <v>0</v>
      </c>
      <c r="J25" s="202"/>
      <c r="K25" s="194"/>
      <c r="L25" s="195"/>
      <c r="M25" s="194"/>
      <c r="N25" s="195"/>
      <c r="O25" s="194"/>
      <c r="P25" s="532"/>
    </row>
    <row r="26" spans="1:16" ht="15" customHeight="1">
      <c r="A26" s="196"/>
      <c r="B26" s="371"/>
      <c r="C26" s="578"/>
      <c r="D26" s="203" t="s">
        <v>40</v>
      </c>
      <c r="E26" s="204">
        <f>ROUND((E25/E24)*100,2)</f>
        <v>0</v>
      </c>
      <c r="F26" s="205">
        <f>ROUND((F25/F24)*100,2)</f>
        <v>0</v>
      </c>
      <c r="G26" s="204">
        <f>ROUND((G25/G24)*100,2)</f>
        <v>0</v>
      </c>
      <c r="H26" s="206"/>
      <c r="I26" s="205">
        <f>ROUND((I25/I24)*100,2)</f>
        <v>0</v>
      </c>
      <c r="J26" s="202"/>
      <c r="K26" s="207"/>
      <c r="L26" s="195"/>
      <c r="M26" s="194"/>
      <c r="N26" s="195"/>
      <c r="O26" s="194"/>
      <c r="P26" s="532"/>
    </row>
    <row r="27" spans="1:16" ht="16.5" customHeight="1">
      <c r="A27" s="414" t="s">
        <v>44</v>
      </c>
      <c r="B27" s="373"/>
      <c r="C27" s="374" t="s">
        <v>45</v>
      </c>
      <c r="D27" s="23" t="s">
        <v>38</v>
      </c>
      <c r="E27" s="24">
        <f>IF((F27+O27)&gt;0,(F27+O27)," ")</f>
        <v>308720</v>
      </c>
      <c r="F27" s="14">
        <f>IF((G27+J27+K27+L27+N27)&gt;0,(G27+J27+K27+L27+N27)," ")</f>
        <v>308720</v>
      </c>
      <c r="G27" s="24"/>
      <c r="H27" s="24"/>
      <c r="I27" s="14"/>
      <c r="J27" s="24">
        <f>J30+J33</f>
        <v>43000</v>
      </c>
      <c r="K27" s="14">
        <f>K30+K33</f>
        <v>265720</v>
      </c>
      <c r="L27" s="52"/>
      <c r="M27" s="15"/>
      <c r="N27" s="16"/>
      <c r="O27" s="15"/>
      <c r="P27" s="533"/>
    </row>
    <row r="28" spans="1:16" ht="13.5" customHeight="1">
      <c r="A28" s="416"/>
      <c r="B28" s="375"/>
      <c r="C28" s="376"/>
      <c r="D28" s="25" t="s">
        <v>39</v>
      </c>
      <c r="E28" s="27">
        <f>F28</f>
        <v>149645.63</v>
      </c>
      <c r="F28" s="26">
        <f>J28+K28</f>
        <v>149645.63</v>
      </c>
      <c r="G28" s="81"/>
      <c r="H28" s="81"/>
      <c r="I28" s="208"/>
      <c r="J28" s="27">
        <f>J34</f>
        <v>11071.91</v>
      </c>
      <c r="K28" s="26">
        <f>K31</f>
        <v>138573.72</v>
      </c>
      <c r="L28" s="56"/>
      <c r="M28" s="18"/>
      <c r="N28" s="17"/>
      <c r="O28" s="18"/>
      <c r="P28" s="534"/>
    </row>
    <row r="29" spans="1:16" ht="14.25" customHeight="1">
      <c r="A29" s="418"/>
      <c r="B29" s="378"/>
      <c r="C29" s="379"/>
      <c r="D29" s="209" t="s">
        <v>40</v>
      </c>
      <c r="E29" s="59">
        <f>ROUND((E28/E27)*100,2)</f>
        <v>48.47</v>
      </c>
      <c r="F29" s="210">
        <f>ROUND((F28/F27)*100,2)</f>
        <v>48.47</v>
      </c>
      <c r="G29" s="211"/>
      <c r="H29" s="211"/>
      <c r="I29" s="212"/>
      <c r="J29" s="59">
        <f>ROUND((J28/J27)*100,2)</f>
        <v>25.75</v>
      </c>
      <c r="K29" s="210">
        <f>ROUND((K28/K27)*100,2)</f>
        <v>52.15</v>
      </c>
      <c r="L29" s="61"/>
      <c r="M29" s="20"/>
      <c r="N29" s="19"/>
      <c r="O29" s="20"/>
      <c r="P29" s="535"/>
    </row>
    <row r="30" spans="1:16" ht="16.5" customHeight="1">
      <c r="A30" s="380"/>
      <c r="B30" s="381" t="s">
        <v>46</v>
      </c>
      <c r="C30" s="382" t="s">
        <v>47</v>
      </c>
      <c r="D30" s="44" t="s">
        <v>38</v>
      </c>
      <c r="E30" s="213">
        <f>IF((F30+O30)&gt;0,(F30+O30)," ")</f>
        <v>265720</v>
      </c>
      <c r="F30" s="214">
        <f>IF((G30+J30+K30+L30+N30)&gt;0,(G30+J30+K30+L30+N30)," ")</f>
        <v>265720</v>
      </c>
      <c r="G30" s="213"/>
      <c r="H30" s="215"/>
      <c r="I30" s="216"/>
      <c r="J30" s="215"/>
      <c r="K30" s="217">
        <v>265720</v>
      </c>
      <c r="L30" s="218"/>
      <c r="M30" s="219"/>
      <c r="N30" s="220"/>
      <c r="O30" s="219"/>
      <c r="P30" s="536"/>
    </row>
    <row r="31" spans="1:16" ht="14.25" customHeight="1">
      <c r="A31" s="383"/>
      <c r="B31" s="384"/>
      <c r="C31" s="385"/>
      <c r="D31" s="33" t="s">
        <v>39</v>
      </c>
      <c r="E31" s="47">
        <f>F31</f>
        <v>138573.72</v>
      </c>
      <c r="F31" s="221">
        <f>K31</f>
        <v>138573.72</v>
      </c>
      <c r="G31" s="148"/>
      <c r="H31" s="46"/>
      <c r="I31" s="147"/>
      <c r="J31" s="46"/>
      <c r="K31" s="222">
        <v>138573.72</v>
      </c>
      <c r="L31" s="223"/>
      <c r="M31" s="22"/>
      <c r="N31" s="21"/>
      <c r="O31" s="22"/>
      <c r="P31" s="537"/>
    </row>
    <row r="32" spans="1:16" ht="13.5" customHeight="1">
      <c r="A32" s="383"/>
      <c r="B32" s="386"/>
      <c r="C32" s="387"/>
      <c r="D32" s="126" t="s">
        <v>40</v>
      </c>
      <c r="E32" s="224">
        <f>ROUND((E31/E30)*100,2)</f>
        <v>52.15</v>
      </c>
      <c r="F32" s="49">
        <f>ROUND((F31/F30)*100,2)</f>
        <v>52.15</v>
      </c>
      <c r="G32" s="225"/>
      <c r="H32" s="226"/>
      <c r="I32" s="227"/>
      <c r="J32" s="226"/>
      <c r="K32" s="205">
        <f>ROUND((K31/K30)*100,2)</f>
        <v>52.15</v>
      </c>
      <c r="L32" s="228"/>
      <c r="M32" s="229"/>
      <c r="N32" s="230"/>
      <c r="O32" s="229"/>
      <c r="P32" s="538"/>
    </row>
    <row r="33" spans="1:16" ht="15" customHeight="1">
      <c r="A33" s="383"/>
      <c r="B33" s="384" t="s">
        <v>48</v>
      </c>
      <c r="C33" s="385" t="s">
        <v>49</v>
      </c>
      <c r="D33" s="231" t="s">
        <v>38</v>
      </c>
      <c r="E33" s="232">
        <f>IF((F33+O33)&gt;0,(F33+O33)," ")</f>
        <v>43000</v>
      </c>
      <c r="F33" s="233">
        <f>IF((G33+J33+K33+L33+N33)&gt;0,(G33+J33+K33+L33+N33)," ")</f>
        <v>43000</v>
      </c>
      <c r="G33" s="148"/>
      <c r="H33" s="46"/>
      <c r="I33" s="147"/>
      <c r="J33" s="234">
        <v>43000</v>
      </c>
      <c r="K33" s="147"/>
      <c r="L33" s="223"/>
      <c r="M33" s="22"/>
      <c r="N33" s="21"/>
      <c r="O33" s="22"/>
      <c r="P33" s="537"/>
    </row>
    <row r="34" spans="1:16" ht="15" customHeight="1">
      <c r="A34" s="383"/>
      <c r="B34" s="388"/>
      <c r="C34" s="385"/>
      <c r="D34" s="33" t="s">
        <v>39</v>
      </c>
      <c r="E34" s="47">
        <f>F34</f>
        <v>11071.91</v>
      </c>
      <c r="F34" s="221">
        <f>J34</f>
        <v>11071.91</v>
      </c>
      <c r="G34" s="148"/>
      <c r="H34" s="46"/>
      <c r="I34" s="147"/>
      <c r="J34" s="48">
        <v>11071.91</v>
      </c>
      <c r="K34" s="147"/>
      <c r="L34" s="223"/>
      <c r="M34" s="22"/>
      <c r="N34" s="21"/>
      <c r="O34" s="22"/>
      <c r="P34" s="537"/>
    </row>
    <row r="35" spans="1:16" ht="15.75" customHeight="1">
      <c r="A35" s="389"/>
      <c r="B35" s="390"/>
      <c r="C35" s="385"/>
      <c r="D35" s="126" t="s">
        <v>40</v>
      </c>
      <c r="E35" s="49">
        <f>ROUND((E34/E33)*100,2)</f>
        <v>25.75</v>
      </c>
      <c r="F35" s="235">
        <f>ROUND((F34/F33)*100,2)</f>
        <v>25.75</v>
      </c>
      <c r="G35" s="148"/>
      <c r="H35" s="46"/>
      <c r="I35" s="147"/>
      <c r="J35" s="48">
        <f>ROUND((J34/J33)*100,2)</f>
        <v>25.75</v>
      </c>
      <c r="K35" s="147"/>
      <c r="L35" s="223"/>
      <c r="M35" s="22"/>
      <c r="N35" s="21"/>
      <c r="O35" s="22"/>
      <c r="P35" s="537"/>
    </row>
    <row r="36" spans="1:16" ht="15.75" customHeight="1">
      <c r="A36" s="470">
        <v>600</v>
      </c>
      <c r="B36" s="471" t="s">
        <v>0</v>
      </c>
      <c r="C36" s="472" t="s">
        <v>196</v>
      </c>
      <c r="D36" s="473" t="s">
        <v>38</v>
      </c>
      <c r="E36" s="474">
        <f>IF((F36+O36)&gt;0,(F36+O36)," ")</f>
        <v>3675000</v>
      </c>
      <c r="F36" s="475">
        <f>IF((G36+K36+L36+N36)&gt;0,(G36+K36+L36+N36)," ")</f>
        <v>3337000</v>
      </c>
      <c r="G36" s="476">
        <f>IF((H36+I36)&gt;0,(H36+I36)," ")</f>
        <v>3323393</v>
      </c>
      <c r="H36" s="477">
        <v>721570</v>
      </c>
      <c r="I36" s="487">
        <v>2601823</v>
      </c>
      <c r="J36" s="477" t="s">
        <v>0</v>
      </c>
      <c r="K36" s="488">
        <v>13607</v>
      </c>
      <c r="L36" s="489"/>
      <c r="M36" s="489"/>
      <c r="N36" s="490"/>
      <c r="O36" s="491">
        <f>P36</f>
        <v>338000</v>
      </c>
      <c r="P36" s="539">
        <v>338000</v>
      </c>
    </row>
    <row r="37" spans="1:16" ht="15" customHeight="1">
      <c r="A37" s="478"/>
      <c r="B37" s="471" t="s">
        <v>50</v>
      </c>
      <c r="C37" s="636" t="s">
        <v>51</v>
      </c>
      <c r="D37" s="479" t="s">
        <v>39</v>
      </c>
      <c r="E37" s="480">
        <f>F37+O37</f>
        <v>1073942.43</v>
      </c>
      <c r="F37" s="481">
        <f>G37+K37</f>
        <v>1073327.43</v>
      </c>
      <c r="G37" s="482">
        <f>H37+I37</f>
        <v>1070025.97</v>
      </c>
      <c r="H37" s="483">
        <v>346337.39</v>
      </c>
      <c r="I37" s="492">
        <v>723688.58</v>
      </c>
      <c r="J37" s="483" t="s">
        <v>0</v>
      </c>
      <c r="K37" s="493">
        <v>3301.46</v>
      </c>
      <c r="L37" s="494"/>
      <c r="M37" s="494"/>
      <c r="N37" s="495"/>
      <c r="O37" s="481">
        <f>P37</f>
        <v>615</v>
      </c>
      <c r="P37" s="540">
        <v>615</v>
      </c>
    </row>
    <row r="38" spans="1:16" ht="16.5" customHeight="1">
      <c r="A38" s="478"/>
      <c r="B38" s="484"/>
      <c r="C38" s="637"/>
      <c r="D38" s="479" t="s">
        <v>40</v>
      </c>
      <c r="E38" s="480">
        <f aca="true" t="shared" si="0" ref="E38:K38">ROUND((E37/E36)*100,2)</f>
        <v>29.22</v>
      </c>
      <c r="F38" s="481">
        <f t="shared" si="0"/>
        <v>32.16</v>
      </c>
      <c r="G38" s="485">
        <f t="shared" si="0"/>
        <v>32.2</v>
      </c>
      <c r="H38" s="486">
        <f t="shared" si="0"/>
        <v>48</v>
      </c>
      <c r="I38" s="496">
        <f t="shared" si="0"/>
        <v>27.81</v>
      </c>
      <c r="J38" s="486" t="s">
        <v>0</v>
      </c>
      <c r="K38" s="497">
        <f t="shared" si="0"/>
        <v>24.26</v>
      </c>
      <c r="L38" s="498"/>
      <c r="M38" s="498"/>
      <c r="N38" s="499"/>
      <c r="O38" s="500">
        <f>ROUND((O37/O36)*100,2)</f>
        <v>0.18</v>
      </c>
      <c r="P38" s="541">
        <f>ROUND((P37/P36)*100,2)</f>
        <v>0.18</v>
      </c>
    </row>
    <row r="39" spans="1:16" ht="16.5" customHeight="1">
      <c r="A39" s="391">
        <v>630</v>
      </c>
      <c r="B39" s="373"/>
      <c r="C39" s="467" t="s">
        <v>52</v>
      </c>
      <c r="D39" s="23" t="s">
        <v>38</v>
      </c>
      <c r="E39" s="14">
        <f>IF((F39+O39)&gt;0,(F39+O39)," ")</f>
        <v>17800</v>
      </c>
      <c r="F39" s="24">
        <f>IF((G39+J39+K39+L39+N39)&gt;0,(G39+J39+K39+L39+N39)," ")</f>
        <v>17800</v>
      </c>
      <c r="G39" s="164">
        <f>IF((H39+I39)&gt;0,(H39+I39)," ")</f>
        <v>10300</v>
      </c>
      <c r="H39" s="24">
        <f>H42+H45</f>
        <v>2300</v>
      </c>
      <c r="I39" s="24">
        <f>I45</f>
        <v>8000</v>
      </c>
      <c r="J39" s="24">
        <f>J42+J45</f>
        <v>7500</v>
      </c>
      <c r="K39" s="15"/>
      <c r="L39" s="15"/>
      <c r="M39" s="15"/>
      <c r="N39" s="16"/>
      <c r="O39" s="15"/>
      <c r="P39" s="533"/>
    </row>
    <row r="40" spans="1:16" ht="14.25" customHeight="1">
      <c r="A40" s="372"/>
      <c r="B40" s="375"/>
      <c r="C40" s="468"/>
      <c r="D40" s="25" t="s">
        <v>39</v>
      </c>
      <c r="E40" s="26">
        <f>E43+E46</f>
        <v>9349.7</v>
      </c>
      <c r="F40" s="27">
        <f>F43+F46</f>
        <v>9349.7</v>
      </c>
      <c r="G40" s="173">
        <f>G46</f>
        <v>1849.7</v>
      </c>
      <c r="H40" s="27">
        <f>H46</f>
        <v>0</v>
      </c>
      <c r="I40" s="27">
        <f>I46</f>
        <v>1849.7</v>
      </c>
      <c r="J40" s="27">
        <f>J43+J46</f>
        <v>7500</v>
      </c>
      <c r="K40" s="18"/>
      <c r="L40" s="18"/>
      <c r="M40" s="18"/>
      <c r="N40" s="17"/>
      <c r="O40" s="18"/>
      <c r="P40" s="534"/>
    </row>
    <row r="41" spans="1:16" ht="14.25" customHeight="1">
      <c r="A41" s="377"/>
      <c r="B41" s="378"/>
      <c r="C41" s="469"/>
      <c r="D41" s="28" t="s">
        <v>40</v>
      </c>
      <c r="E41" s="26">
        <f aca="true" t="shared" si="1" ref="E41:J41">ROUND((E40/E39)*100,2)</f>
        <v>52.53</v>
      </c>
      <c r="F41" s="27">
        <f t="shared" si="1"/>
        <v>52.53</v>
      </c>
      <c r="G41" s="27">
        <f t="shared" si="1"/>
        <v>17.96</v>
      </c>
      <c r="H41" s="27">
        <f t="shared" si="1"/>
        <v>0</v>
      </c>
      <c r="I41" s="27">
        <f t="shared" si="1"/>
        <v>23.12</v>
      </c>
      <c r="J41" s="27">
        <f t="shared" si="1"/>
        <v>100</v>
      </c>
      <c r="K41" s="20"/>
      <c r="L41" s="20"/>
      <c r="M41" s="20"/>
      <c r="N41" s="19"/>
      <c r="O41" s="20"/>
      <c r="P41" s="535"/>
    </row>
    <row r="42" spans="1:16" ht="17.25" customHeight="1">
      <c r="A42" s="392"/>
      <c r="B42" s="381" t="s">
        <v>53</v>
      </c>
      <c r="C42" s="642" t="s">
        <v>54</v>
      </c>
      <c r="D42" s="231" t="s">
        <v>38</v>
      </c>
      <c r="E42" s="236">
        <f>F42</f>
        <v>2000</v>
      </c>
      <c r="F42" s="29">
        <f>J42</f>
        <v>2000</v>
      </c>
      <c r="G42" s="237"/>
      <c r="H42" s="29"/>
      <c r="I42" s="30"/>
      <c r="J42" s="29">
        <v>2000</v>
      </c>
      <c r="K42" s="31"/>
      <c r="L42" s="31"/>
      <c r="M42" s="31"/>
      <c r="N42" s="32"/>
      <c r="O42" s="31"/>
      <c r="P42" s="542"/>
    </row>
    <row r="43" spans="1:16" ht="14.25" customHeight="1">
      <c r="A43" s="393"/>
      <c r="B43" s="384"/>
      <c r="C43" s="643"/>
      <c r="D43" s="33" t="s">
        <v>39</v>
      </c>
      <c r="E43" s="238">
        <f>F43</f>
        <v>2000</v>
      </c>
      <c r="F43" s="34">
        <f>J43</f>
        <v>2000</v>
      </c>
      <c r="G43" s="232"/>
      <c r="H43" s="35"/>
      <c r="I43" s="36"/>
      <c r="J43" s="34">
        <v>2000</v>
      </c>
      <c r="K43" s="37"/>
      <c r="L43" s="37"/>
      <c r="M43" s="37"/>
      <c r="N43" s="38"/>
      <c r="O43" s="37"/>
      <c r="P43" s="543"/>
    </row>
    <row r="44" spans="1:16" ht="12.75" customHeight="1">
      <c r="A44" s="393"/>
      <c r="B44" s="386"/>
      <c r="C44" s="395"/>
      <c r="D44" s="33" t="s">
        <v>40</v>
      </c>
      <c r="E44" s="39">
        <f>ROUND((E43/E42)*100,2)</f>
        <v>100</v>
      </c>
      <c r="F44" s="239">
        <f>ROUND((F43/F42)*100,2)</f>
        <v>100</v>
      </c>
      <c r="G44" s="240"/>
      <c r="H44" s="40"/>
      <c r="I44" s="41"/>
      <c r="J44" s="39">
        <f>ROUND((J43/J42)*100,2)</f>
        <v>100</v>
      </c>
      <c r="K44" s="42"/>
      <c r="L44" s="42"/>
      <c r="M44" s="42"/>
      <c r="N44" s="43"/>
      <c r="O44" s="42"/>
      <c r="P44" s="544"/>
    </row>
    <row r="45" spans="1:16" ht="13.5" customHeight="1">
      <c r="A45" s="383"/>
      <c r="B45" s="381" t="s">
        <v>55</v>
      </c>
      <c r="C45" s="385" t="s">
        <v>56</v>
      </c>
      <c r="D45" s="44" t="s">
        <v>38</v>
      </c>
      <c r="E45" s="232">
        <f>IF((F45+O45)&gt;0,(F45+O45)," ")</f>
        <v>15800</v>
      </c>
      <c r="F45" s="241">
        <f>IF((G45+J45+K45+L45+N45)&gt;0,(G45+J45+K45+L45+N45)," ")</f>
        <v>15800</v>
      </c>
      <c r="G45" s="232">
        <f>IF((H45+I45)&gt;0,(H45+I45)," ")</f>
        <v>10300</v>
      </c>
      <c r="H45" s="45">
        <v>2300</v>
      </c>
      <c r="I45" s="45">
        <v>8000</v>
      </c>
      <c r="J45" s="159">
        <v>5500</v>
      </c>
      <c r="K45" s="46"/>
      <c r="L45" s="22"/>
      <c r="M45" s="22"/>
      <c r="N45" s="21"/>
      <c r="O45" s="22"/>
      <c r="P45" s="537"/>
    </row>
    <row r="46" spans="1:16" ht="15" customHeight="1">
      <c r="A46" s="383"/>
      <c r="B46" s="388"/>
      <c r="C46" s="385"/>
      <c r="D46" s="33" t="s">
        <v>39</v>
      </c>
      <c r="E46" s="47">
        <f>F46</f>
        <v>7349.7</v>
      </c>
      <c r="F46" s="221">
        <f>G46+J46</f>
        <v>7349.7</v>
      </c>
      <c r="G46" s="47">
        <f>I46+H46</f>
        <v>1849.7</v>
      </c>
      <c r="H46" s="48">
        <v>0</v>
      </c>
      <c r="I46" s="48">
        <v>1849.7</v>
      </c>
      <c r="J46" s="160">
        <v>5500</v>
      </c>
      <c r="K46" s="46"/>
      <c r="L46" s="22"/>
      <c r="M46" s="22"/>
      <c r="N46" s="21"/>
      <c r="O46" s="22"/>
      <c r="P46" s="537"/>
    </row>
    <row r="47" spans="1:16" ht="15" customHeight="1">
      <c r="A47" s="383"/>
      <c r="B47" s="390"/>
      <c r="C47" s="385"/>
      <c r="D47" s="33" t="s">
        <v>40</v>
      </c>
      <c r="E47" s="47">
        <f aca="true" t="shared" si="2" ref="E47:J47">ROUND((E46/E45)*100,2)</f>
        <v>46.52</v>
      </c>
      <c r="F47" s="49">
        <f t="shared" si="2"/>
        <v>46.52</v>
      </c>
      <c r="G47" s="47">
        <f t="shared" si="2"/>
        <v>17.96</v>
      </c>
      <c r="H47" s="49">
        <f t="shared" si="2"/>
        <v>0</v>
      </c>
      <c r="I47" s="49">
        <f t="shared" si="2"/>
        <v>23.12</v>
      </c>
      <c r="J47" s="47">
        <f t="shared" si="2"/>
        <v>100</v>
      </c>
      <c r="K47" s="46"/>
      <c r="L47" s="22"/>
      <c r="M47" s="22"/>
      <c r="N47" s="21"/>
      <c r="O47" s="22"/>
      <c r="P47" s="537"/>
    </row>
    <row r="48" spans="1:16" ht="15.75" customHeight="1">
      <c r="A48" s="391">
        <v>700</v>
      </c>
      <c r="B48" s="373"/>
      <c r="C48" s="501" t="s">
        <v>57</v>
      </c>
      <c r="D48" s="50" t="s">
        <v>38</v>
      </c>
      <c r="E48" s="24">
        <f>IF((F48+O48)&gt;0,(F48+O48)," ")</f>
        <v>363500</v>
      </c>
      <c r="F48" s="14">
        <f>IF((G48+J48+K48+L48+N48)&gt;0,(G48+J48+K48+L48+N48)," ")</f>
        <v>313500</v>
      </c>
      <c r="G48" s="165">
        <f>IF((I48)&gt;0,(I48)," ")</f>
        <v>313500</v>
      </c>
      <c r="H48" s="14" t="s">
        <v>0</v>
      </c>
      <c r="I48" s="24">
        <v>313500</v>
      </c>
      <c r="J48" s="51"/>
      <c r="K48" s="52"/>
      <c r="L48" s="15"/>
      <c r="M48" s="15"/>
      <c r="N48" s="16"/>
      <c r="O48" s="24">
        <f>P48</f>
        <v>50000</v>
      </c>
      <c r="P48" s="545">
        <v>50000</v>
      </c>
    </row>
    <row r="49" spans="1:16" ht="12.75" customHeight="1">
      <c r="A49" s="372"/>
      <c r="B49" s="396" t="s">
        <v>58</v>
      </c>
      <c r="C49" s="645" t="s">
        <v>59</v>
      </c>
      <c r="D49" s="54" t="s">
        <v>39</v>
      </c>
      <c r="E49" s="27">
        <f>F49+O49</f>
        <v>111019.8</v>
      </c>
      <c r="F49" s="26">
        <f>G49</f>
        <v>85131.8</v>
      </c>
      <c r="G49" s="174">
        <f>I49</f>
        <v>85131.8</v>
      </c>
      <c r="H49" s="26" t="s">
        <v>0</v>
      </c>
      <c r="I49" s="27">
        <v>85131.8</v>
      </c>
      <c r="J49" s="55"/>
      <c r="K49" s="56"/>
      <c r="L49" s="18"/>
      <c r="M49" s="18"/>
      <c r="N49" s="17"/>
      <c r="O49" s="27">
        <f>P49</f>
        <v>25888</v>
      </c>
      <c r="P49" s="546">
        <v>25888</v>
      </c>
    </row>
    <row r="50" spans="1:16" ht="13.5" customHeight="1">
      <c r="A50" s="377"/>
      <c r="B50" s="378"/>
      <c r="C50" s="646"/>
      <c r="D50" s="58" t="s">
        <v>40</v>
      </c>
      <c r="E50" s="59">
        <f>ROUND((E49/E48)*100,2)</f>
        <v>30.54</v>
      </c>
      <c r="F50" s="59">
        <f>ROUND((F49/F48)*100,2)</f>
        <v>27.16</v>
      </c>
      <c r="G50" s="59">
        <f>ROUND((G49/G48)*100,2)</f>
        <v>27.16</v>
      </c>
      <c r="H50" s="59" t="s">
        <v>0</v>
      </c>
      <c r="I50" s="59">
        <f>ROUND((I49/I48)*100,2)</f>
        <v>27.16</v>
      </c>
      <c r="J50" s="60"/>
      <c r="K50" s="61"/>
      <c r="L50" s="20"/>
      <c r="M50" s="20"/>
      <c r="N50" s="19"/>
      <c r="O50" s="59">
        <f>ROUND((O49/O48)*100,2)</f>
        <v>51.78</v>
      </c>
      <c r="P50" s="547">
        <f>ROUND((P49/P48)*100,2)</f>
        <v>51.78</v>
      </c>
    </row>
    <row r="51" spans="1:16" ht="16.5" customHeight="1">
      <c r="A51" s="391">
        <v>710</v>
      </c>
      <c r="B51" s="373"/>
      <c r="C51" s="640" t="s">
        <v>60</v>
      </c>
      <c r="D51" s="23" t="s">
        <v>38</v>
      </c>
      <c r="E51" s="14">
        <f>IF((F51+O51)&gt;0,(F51+O51)," ")</f>
        <v>854300</v>
      </c>
      <c r="F51" s="24">
        <f>IF((G51+K51)&gt;0,(G51+K51)," ")</f>
        <v>798800</v>
      </c>
      <c r="G51" s="164">
        <f>IF((H51+I51)&gt;0,(H51+I51)," ")</f>
        <v>797300</v>
      </c>
      <c r="H51" s="24">
        <f>H57+H60+H64</f>
        <v>311304</v>
      </c>
      <c r="I51" s="14">
        <f>I57+I60+I64+I54</f>
        <v>485996</v>
      </c>
      <c r="J51" s="24"/>
      <c r="K51" s="14">
        <f>K64</f>
        <v>1500</v>
      </c>
      <c r="L51" s="15"/>
      <c r="M51" s="15"/>
      <c r="N51" s="16"/>
      <c r="O51" s="24">
        <f>P51</f>
        <v>55500</v>
      </c>
      <c r="P51" s="545">
        <f>P54</f>
        <v>55500</v>
      </c>
    </row>
    <row r="52" spans="1:16" ht="13.5" customHeight="1">
      <c r="A52" s="372"/>
      <c r="B52" s="375"/>
      <c r="C52" s="641"/>
      <c r="D52" s="25" t="s">
        <v>39</v>
      </c>
      <c r="E52" s="26">
        <f>F52+O52</f>
        <v>238025.5</v>
      </c>
      <c r="F52" s="27">
        <f>G52+K52</f>
        <v>193374.5</v>
      </c>
      <c r="G52" s="173">
        <f>H52+I52</f>
        <v>193374.5</v>
      </c>
      <c r="H52" s="27">
        <f>H65</f>
        <v>124014.03</v>
      </c>
      <c r="I52" s="26">
        <f>I58+I61+I65+I55</f>
        <v>69360.47</v>
      </c>
      <c r="J52" s="81"/>
      <c r="K52" s="26">
        <f>K65</f>
        <v>0</v>
      </c>
      <c r="L52" s="18"/>
      <c r="M52" s="18"/>
      <c r="N52" s="17"/>
      <c r="O52" s="27">
        <f>P52</f>
        <v>44651</v>
      </c>
      <c r="P52" s="546">
        <f>P55</f>
        <v>44651</v>
      </c>
    </row>
    <row r="53" spans="1:16" ht="12" customHeight="1">
      <c r="A53" s="377"/>
      <c r="B53" s="378"/>
      <c r="C53" s="379"/>
      <c r="D53" s="28" t="s">
        <v>40</v>
      </c>
      <c r="E53" s="210">
        <f>ROUND((E52/E51)*100,2)</f>
        <v>27.86</v>
      </c>
      <c r="F53" s="59">
        <f>ROUND((F52/F51)*100,2)</f>
        <v>24.21</v>
      </c>
      <c r="G53" s="59">
        <f>ROUND((G52/G51)*100,2)</f>
        <v>24.25</v>
      </c>
      <c r="H53" s="59">
        <f>ROUND((H52/H51)*100,2)</f>
        <v>39.84</v>
      </c>
      <c r="I53" s="59">
        <f>ROUND((I52/I51)*100,2)</f>
        <v>14.27</v>
      </c>
      <c r="J53" s="59"/>
      <c r="K53" s="59">
        <f>ROUND((K52/K51)*100,2)</f>
        <v>0</v>
      </c>
      <c r="L53" s="20"/>
      <c r="M53" s="20"/>
      <c r="N53" s="19"/>
      <c r="O53" s="59">
        <f>ROUND((O52/O51)*100,2)</f>
        <v>80.45</v>
      </c>
      <c r="P53" s="547">
        <f>ROUND((P52/P51)*100,2)</f>
        <v>80.45</v>
      </c>
    </row>
    <row r="54" spans="1:16" ht="18" customHeight="1">
      <c r="A54" s="398"/>
      <c r="B54" s="502" t="s">
        <v>62</v>
      </c>
      <c r="C54" s="579" t="s">
        <v>61</v>
      </c>
      <c r="D54" s="75" t="s">
        <v>38</v>
      </c>
      <c r="E54" s="242">
        <f>F54+O54</f>
        <v>305000</v>
      </c>
      <c r="F54" s="63">
        <f>G54</f>
        <v>249500</v>
      </c>
      <c r="G54" s="62">
        <f>I54</f>
        <v>249500</v>
      </c>
      <c r="H54" s="72"/>
      <c r="I54" s="62">
        <v>249500</v>
      </c>
      <c r="J54" s="72"/>
      <c r="K54" s="71"/>
      <c r="L54" s="64"/>
      <c r="M54" s="64"/>
      <c r="N54" s="65"/>
      <c r="O54" s="63">
        <f>P54</f>
        <v>55500</v>
      </c>
      <c r="P54" s="548">
        <v>55500</v>
      </c>
    </row>
    <row r="55" spans="1:16" ht="14.25" customHeight="1">
      <c r="A55" s="398"/>
      <c r="B55" s="370" t="s">
        <v>0</v>
      </c>
      <c r="C55" s="580"/>
      <c r="D55" s="70" t="s">
        <v>39</v>
      </c>
      <c r="E55" s="243">
        <f>F55+O55</f>
        <v>96955.18</v>
      </c>
      <c r="F55" s="72">
        <f>G55</f>
        <v>52304.18</v>
      </c>
      <c r="G55" s="71">
        <f>I55</f>
        <v>52304.18</v>
      </c>
      <c r="H55" s="72"/>
      <c r="I55" s="71">
        <v>52304.18</v>
      </c>
      <c r="J55" s="72"/>
      <c r="K55" s="71"/>
      <c r="L55" s="64"/>
      <c r="M55" s="64"/>
      <c r="N55" s="65"/>
      <c r="O55" s="72">
        <v>44651</v>
      </c>
      <c r="P55" s="549">
        <v>44651</v>
      </c>
    </row>
    <row r="56" spans="1:16" ht="15.75" customHeight="1">
      <c r="A56" s="398"/>
      <c r="B56" s="400"/>
      <c r="C56" s="581"/>
      <c r="D56" s="79" t="s">
        <v>40</v>
      </c>
      <c r="E56" s="107">
        <f>ROUND((E55/E54)*100,2)</f>
        <v>31.79</v>
      </c>
      <c r="F56" s="107">
        <f>ROUND((F55/F54)*100,2)</f>
        <v>20.96</v>
      </c>
      <c r="G56" s="107">
        <f>ROUND((G55/G54)*100,2)</f>
        <v>20.96</v>
      </c>
      <c r="H56" s="72"/>
      <c r="I56" s="107">
        <f>ROUND((I55/I54)*100,2)</f>
        <v>20.96</v>
      </c>
      <c r="J56" s="72"/>
      <c r="K56" s="71"/>
      <c r="L56" s="64"/>
      <c r="M56" s="64"/>
      <c r="N56" s="65"/>
      <c r="O56" s="107">
        <f>ROUND((O55/O54)*100,2)</f>
        <v>80.45</v>
      </c>
      <c r="P56" s="549">
        <v>0</v>
      </c>
    </row>
    <row r="57" spans="1:16" ht="16.5" customHeight="1">
      <c r="A57" s="401"/>
      <c r="B57" s="402" t="s">
        <v>63</v>
      </c>
      <c r="C57" s="638" t="s">
        <v>64</v>
      </c>
      <c r="D57" s="110" t="s">
        <v>38</v>
      </c>
      <c r="E57" s="244">
        <f>IF((F57+O57)&gt;0,(F57+O57)," ")</f>
        <v>190300</v>
      </c>
      <c r="F57" s="99">
        <f>IF((G57+J57+K57+L57+N57)&gt;0,(G57+J57+K57+L57+N57)," ")</f>
        <v>190300</v>
      </c>
      <c r="G57" s="121">
        <f>IF((H57+I57)&gt;0,(H57+I57)," ")</f>
        <v>190300</v>
      </c>
      <c r="H57" s="245"/>
      <c r="I57" s="246">
        <v>190300</v>
      </c>
      <c r="J57" s="247"/>
      <c r="K57" s="248"/>
      <c r="L57" s="85"/>
      <c r="M57" s="85"/>
      <c r="N57" s="86"/>
      <c r="O57" s="85"/>
      <c r="P57" s="550"/>
    </row>
    <row r="58" spans="1:16" ht="13.5" customHeight="1">
      <c r="A58" s="401"/>
      <c r="B58" s="402"/>
      <c r="C58" s="639"/>
      <c r="D58" s="87" t="s">
        <v>39</v>
      </c>
      <c r="E58" s="122">
        <f>F58</f>
        <v>0</v>
      </c>
      <c r="F58" s="106">
        <f>G58</f>
        <v>0</v>
      </c>
      <c r="G58" s="122">
        <f>I58</f>
        <v>0</v>
      </c>
      <c r="H58" s="249"/>
      <c r="I58" s="250">
        <v>0</v>
      </c>
      <c r="J58" s="249"/>
      <c r="K58" s="250"/>
      <c r="L58" s="90"/>
      <c r="M58" s="90"/>
      <c r="N58" s="91"/>
      <c r="O58" s="90"/>
      <c r="P58" s="551"/>
    </row>
    <row r="59" spans="1:16" ht="15" customHeight="1">
      <c r="A59" s="401"/>
      <c r="B59" s="403"/>
      <c r="C59" s="404"/>
      <c r="D59" s="92" t="s">
        <v>40</v>
      </c>
      <c r="E59" s="134">
        <f>ROUND((E58/E57)*100,2)</f>
        <v>0</v>
      </c>
      <c r="F59" s="107">
        <f>ROUND((F58/F57)*100,2)</f>
        <v>0</v>
      </c>
      <c r="G59" s="107">
        <f>ROUND((G58/G57)*100,2)</f>
        <v>0</v>
      </c>
      <c r="H59" s="107"/>
      <c r="I59" s="107">
        <f>ROUND((I58/I57)*100,2)</f>
        <v>0</v>
      </c>
      <c r="J59" s="251"/>
      <c r="K59" s="252"/>
      <c r="L59" s="95"/>
      <c r="M59" s="95"/>
      <c r="N59" s="96"/>
      <c r="O59" s="95"/>
      <c r="P59" s="552"/>
    </row>
    <row r="60" spans="1:16" ht="15.75" customHeight="1">
      <c r="A60" s="401"/>
      <c r="B60" s="405" t="s">
        <v>65</v>
      </c>
      <c r="C60" s="593" t="s">
        <v>66</v>
      </c>
      <c r="D60" s="110" t="s">
        <v>38</v>
      </c>
      <c r="E60" s="244">
        <f>IF((F60+O60)&gt;0,(F60+O60)," ")</f>
        <v>6000</v>
      </c>
      <c r="F60" s="253">
        <f>IF((G60+J60+K60+L60+N60)&gt;0,(G60+J60+K60+L60+N60)," ")</f>
        <v>6000</v>
      </c>
      <c r="G60" s="244">
        <f>IF((H60+I60)&gt;0,(H60+I60)," ")</f>
        <v>6000</v>
      </c>
      <c r="H60" s="249"/>
      <c r="I60" s="254">
        <v>6000</v>
      </c>
      <c r="J60" s="249"/>
      <c r="K60" s="250"/>
      <c r="L60" s="101"/>
      <c r="M60" s="85"/>
      <c r="N60" s="91"/>
      <c r="O60" s="90"/>
      <c r="P60" s="551"/>
    </row>
    <row r="61" spans="1:16" ht="15" customHeight="1">
      <c r="A61" s="401"/>
      <c r="B61" s="402"/>
      <c r="C61" s="595"/>
      <c r="D61" s="87" t="s">
        <v>39</v>
      </c>
      <c r="E61" s="122">
        <f>F61</f>
        <v>1456</v>
      </c>
      <c r="F61" s="106">
        <f>G61</f>
        <v>1456</v>
      </c>
      <c r="G61" s="122">
        <f>I61</f>
        <v>1456</v>
      </c>
      <c r="H61" s="249"/>
      <c r="I61" s="250">
        <v>1456</v>
      </c>
      <c r="J61" s="249"/>
      <c r="K61" s="250"/>
      <c r="L61" s="101"/>
      <c r="M61" s="90"/>
      <c r="N61" s="91"/>
      <c r="O61" s="90"/>
      <c r="P61" s="551"/>
    </row>
    <row r="62" spans="1:16" ht="15" customHeight="1" thickBot="1">
      <c r="A62" s="406"/>
      <c r="B62" s="407"/>
      <c r="C62" s="408"/>
      <c r="D62" s="112" t="s">
        <v>40</v>
      </c>
      <c r="E62" s="255">
        <f>ROUND((E61/E60)*100,2)</f>
        <v>24.27</v>
      </c>
      <c r="F62" s="256">
        <f>ROUND((F61/F60)*100,2)</f>
        <v>24.27</v>
      </c>
      <c r="G62" s="256">
        <f>ROUND((G61/G60)*100,2)</f>
        <v>24.27</v>
      </c>
      <c r="H62" s="256"/>
      <c r="I62" s="256">
        <f>ROUND((I61/I60)*100,2)</f>
        <v>24.27</v>
      </c>
      <c r="J62" s="257"/>
      <c r="K62" s="258"/>
      <c r="L62" s="154"/>
      <c r="M62" s="114"/>
      <c r="N62" s="113"/>
      <c r="O62" s="114"/>
      <c r="P62" s="553"/>
    </row>
    <row r="63" spans="1:16" ht="16.5" customHeight="1" thickBot="1">
      <c r="A63" s="363">
        <v>1</v>
      </c>
      <c r="B63" s="364" t="s">
        <v>34</v>
      </c>
      <c r="C63" s="359">
        <v>3</v>
      </c>
      <c r="D63" s="359">
        <v>4</v>
      </c>
      <c r="E63" s="360">
        <v>5</v>
      </c>
      <c r="F63" s="360">
        <v>6</v>
      </c>
      <c r="G63" s="360">
        <v>7</v>
      </c>
      <c r="H63" s="360">
        <v>8</v>
      </c>
      <c r="I63" s="361">
        <v>9</v>
      </c>
      <c r="J63" s="360">
        <v>10</v>
      </c>
      <c r="K63" s="361">
        <v>11</v>
      </c>
      <c r="L63" s="365">
        <v>12</v>
      </c>
      <c r="M63" s="360">
        <v>13</v>
      </c>
      <c r="N63" s="366">
        <v>14</v>
      </c>
      <c r="O63" s="362">
        <v>15</v>
      </c>
      <c r="P63" s="366">
        <v>16</v>
      </c>
    </row>
    <row r="64" spans="1:16" ht="14.25" customHeight="1">
      <c r="A64" s="409"/>
      <c r="B64" s="410" t="s">
        <v>67</v>
      </c>
      <c r="C64" s="644" t="s">
        <v>68</v>
      </c>
      <c r="D64" s="118" t="s">
        <v>38</v>
      </c>
      <c r="E64" s="259">
        <f>IF((F64+O64)&gt;0,(F64+O64)," ")</f>
        <v>353000</v>
      </c>
      <c r="F64" s="260">
        <f>IF((G64+K64)&gt;0,(G64+K64)," ")</f>
        <v>353000</v>
      </c>
      <c r="G64" s="259">
        <f>IF((H64+I64)&gt;0,(H64+I64)," ")</f>
        <v>351500</v>
      </c>
      <c r="H64" s="261">
        <v>311304</v>
      </c>
      <c r="I64" s="262">
        <v>40196</v>
      </c>
      <c r="J64" s="263"/>
      <c r="K64" s="261">
        <v>1500</v>
      </c>
      <c r="L64" s="119"/>
      <c r="M64" s="120"/>
      <c r="N64" s="264"/>
      <c r="O64" s="119"/>
      <c r="P64" s="120"/>
    </row>
    <row r="65" spans="1:16" ht="13.5" customHeight="1">
      <c r="A65" s="401"/>
      <c r="B65" s="411"/>
      <c r="C65" s="596"/>
      <c r="D65" s="87" t="s">
        <v>39</v>
      </c>
      <c r="E65" s="122">
        <f>F65</f>
        <v>139614.32</v>
      </c>
      <c r="F65" s="106">
        <f>G65+K65</f>
        <v>139614.32</v>
      </c>
      <c r="G65" s="122">
        <f>H65+I65</f>
        <v>139614.32</v>
      </c>
      <c r="H65" s="249">
        <v>124014.03</v>
      </c>
      <c r="I65" s="250">
        <v>15600.29</v>
      </c>
      <c r="J65" s="249"/>
      <c r="K65" s="249">
        <v>0</v>
      </c>
      <c r="L65" s="91"/>
      <c r="M65" s="90"/>
      <c r="N65" s="102"/>
      <c r="O65" s="91"/>
      <c r="P65" s="90"/>
    </row>
    <row r="66" spans="1:16" ht="15" customHeight="1">
      <c r="A66" s="412"/>
      <c r="B66" s="413"/>
      <c r="C66" s="404"/>
      <c r="D66" s="92" t="s">
        <v>40</v>
      </c>
      <c r="E66" s="134">
        <f>ROUND((E65/E64)*100,2)</f>
        <v>39.55</v>
      </c>
      <c r="F66" s="107">
        <f>ROUND((F65/F64)*100,2)</f>
        <v>39.55</v>
      </c>
      <c r="G66" s="107">
        <f>ROUND((G65/G64)*100,2)</f>
        <v>39.72</v>
      </c>
      <c r="H66" s="107">
        <f>ROUND((H65/H64)*100,2)</f>
        <v>39.84</v>
      </c>
      <c r="I66" s="107">
        <f>ROUND((I65/I64)*100,2)</f>
        <v>38.81</v>
      </c>
      <c r="J66" s="107"/>
      <c r="K66" s="107">
        <f>ROUND((K65/K64)*100,2)</f>
        <v>0</v>
      </c>
      <c r="L66" s="96"/>
      <c r="M66" s="95"/>
      <c r="N66" s="265"/>
      <c r="O66" s="96"/>
      <c r="P66" s="95"/>
    </row>
    <row r="67" spans="1:16" ht="15" customHeight="1">
      <c r="A67" s="414">
        <v>750</v>
      </c>
      <c r="B67" s="415"/>
      <c r="C67" s="640" t="s">
        <v>69</v>
      </c>
      <c r="D67" s="50" t="s">
        <v>38</v>
      </c>
      <c r="E67" s="24">
        <f>IF((F67+O67)&gt;0,(F67+O67)," ")</f>
        <v>7147936</v>
      </c>
      <c r="F67" s="14">
        <f>IF((G67+J67+K67+L67+N67)&gt;0,(G67+J67+K67+L67+N67)," ")</f>
        <v>6924536</v>
      </c>
      <c r="G67" s="165">
        <f>IF((H67+I67)&gt;0,(H67+I67)," ")</f>
        <v>6479143</v>
      </c>
      <c r="H67" s="14">
        <f>H70+H76+H79+H85+H88</f>
        <v>4546712</v>
      </c>
      <c r="I67" s="24">
        <f>I70+I76+I79+I85+I88</f>
        <v>1932431</v>
      </c>
      <c r="J67" s="14">
        <f>J91</f>
        <v>3000</v>
      </c>
      <c r="K67" s="24">
        <f>K70+K76+K79+K85+K88</f>
        <v>296870</v>
      </c>
      <c r="L67" s="208">
        <f>L73+L82</f>
        <v>145523</v>
      </c>
      <c r="M67" s="81"/>
      <c r="N67" s="51"/>
      <c r="O67" s="208">
        <f>O70+O76+O79+O85+O88</f>
        <v>223400</v>
      </c>
      <c r="P67" s="24">
        <f>P70+P76+P79+P85+P88</f>
        <v>223400</v>
      </c>
    </row>
    <row r="68" spans="1:16" ht="14.25" customHeight="1">
      <c r="A68" s="416"/>
      <c r="B68" s="417"/>
      <c r="C68" s="641"/>
      <c r="D68" s="54" t="s">
        <v>39</v>
      </c>
      <c r="E68" s="27">
        <f>E71+E74+E77+E80+E86+E89+E92+E83</f>
        <v>3286056.34</v>
      </c>
      <c r="F68" s="26">
        <f>F71+F74+F77+F80+F86+F89+F92+F83</f>
        <v>3279045.34</v>
      </c>
      <c r="G68" s="174">
        <f>G71+G77+G80+G86+G89</f>
        <v>3059739.86</v>
      </c>
      <c r="H68" s="26">
        <f>H71+H80+H86+H89</f>
        <v>2119773.25</v>
      </c>
      <c r="I68" s="27">
        <f>I77+I80+I86+I89</f>
        <v>939966.61</v>
      </c>
      <c r="J68" s="26">
        <f>J92</f>
        <v>3000</v>
      </c>
      <c r="K68" s="27">
        <f>K77+K80</f>
        <v>155045.04</v>
      </c>
      <c r="L68" s="26">
        <f>L74+L83</f>
        <v>61260.439999999995</v>
      </c>
      <c r="M68" s="27"/>
      <c r="N68" s="55"/>
      <c r="O68" s="26">
        <f>P68</f>
        <v>7011</v>
      </c>
      <c r="P68" s="27">
        <f>P80</f>
        <v>7011</v>
      </c>
    </row>
    <row r="69" spans="1:16" ht="15" customHeight="1">
      <c r="A69" s="418"/>
      <c r="B69" s="419"/>
      <c r="C69" s="397"/>
      <c r="D69" s="58" t="s">
        <v>40</v>
      </c>
      <c r="E69" s="59">
        <f>ROUND((E68/E67)*100,2)</f>
        <v>45.97</v>
      </c>
      <c r="F69" s="59">
        <f aca="true" t="shared" si="3" ref="F69:P69">ROUND((F68/F67)*100,2)</f>
        <v>47.35</v>
      </c>
      <c r="G69" s="59">
        <f t="shared" si="3"/>
        <v>47.22</v>
      </c>
      <c r="H69" s="59">
        <f t="shared" si="3"/>
        <v>46.62</v>
      </c>
      <c r="I69" s="59">
        <f t="shared" si="3"/>
        <v>48.64</v>
      </c>
      <c r="J69" s="59">
        <f t="shared" si="3"/>
        <v>100</v>
      </c>
      <c r="K69" s="59">
        <f t="shared" si="3"/>
        <v>52.23</v>
      </c>
      <c r="L69" s="266">
        <f t="shared" si="3"/>
        <v>42.1</v>
      </c>
      <c r="M69" s="59"/>
      <c r="N69" s="267"/>
      <c r="O69" s="59">
        <f t="shared" si="3"/>
        <v>3.14</v>
      </c>
      <c r="P69" s="59">
        <f t="shared" si="3"/>
        <v>3.14</v>
      </c>
    </row>
    <row r="70" spans="1:16" ht="15" customHeight="1">
      <c r="A70" s="420"/>
      <c r="B70" s="421" t="s">
        <v>70</v>
      </c>
      <c r="C70" s="593" t="s">
        <v>71</v>
      </c>
      <c r="D70" s="129" t="s">
        <v>38</v>
      </c>
      <c r="E70" s="99">
        <f>IF((F70+O70)&gt;0,(F70+O70)," ")</f>
        <v>158500</v>
      </c>
      <c r="F70" s="121">
        <f>IF((G70+J70+K70+L70+N70)&gt;0,(G70+J70+K70+L70+N70)," ")</f>
        <v>158500</v>
      </c>
      <c r="G70" s="99">
        <f>IF((H70+I70)&gt;0,(H70+I70)," ")</f>
        <v>158500</v>
      </c>
      <c r="H70" s="246">
        <v>158500</v>
      </c>
      <c r="I70" s="247"/>
      <c r="J70" s="248"/>
      <c r="K70" s="247"/>
      <c r="L70" s="268"/>
      <c r="M70" s="104"/>
      <c r="N70" s="269"/>
      <c r="O70" s="86"/>
      <c r="P70" s="85"/>
    </row>
    <row r="71" spans="1:16" ht="14.25" customHeight="1">
      <c r="A71" s="420"/>
      <c r="B71" s="423"/>
      <c r="C71" s="596"/>
      <c r="D71" s="128" t="s">
        <v>39</v>
      </c>
      <c r="E71" s="106">
        <f>F71</f>
        <v>75709.14</v>
      </c>
      <c r="F71" s="122">
        <f>G71</f>
        <v>75709.14</v>
      </c>
      <c r="G71" s="106">
        <f>H71</f>
        <v>75709.14</v>
      </c>
      <c r="H71" s="250">
        <v>75709.14</v>
      </c>
      <c r="I71" s="249"/>
      <c r="J71" s="250"/>
      <c r="K71" s="249"/>
      <c r="L71" s="270"/>
      <c r="M71" s="106"/>
      <c r="N71" s="102"/>
      <c r="O71" s="91"/>
      <c r="P71" s="90"/>
    </row>
    <row r="72" spans="1:16" ht="18" customHeight="1">
      <c r="A72" s="420"/>
      <c r="B72" s="425"/>
      <c r="C72" s="426"/>
      <c r="D72" s="130" t="s">
        <v>40</v>
      </c>
      <c r="E72" s="107">
        <f>ROUND((E71/E70)*100,2)</f>
        <v>47.77</v>
      </c>
      <c r="F72" s="107">
        <f>ROUND((F71/F70)*100,2)</f>
        <v>47.77</v>
      </c>
      <c r="G72" s="107">
        <f>ROUND((G71/G70)*100,2)</f>
        <v>47.77</v>
      </c>
      <c r="H72" s="107">
        <f>ROUND((H71/H70)*100,2)</f>
        <v>47.77</v>
      </c>
      <c r="I72" s="251"/>
      <c r="J72" s="252"/>
      <c r="K72" s="251"/>
      <c r="L72" s="273"/>
      <c r="M72" s="107"/>
      <c r="N72" s="265"/>
      <c r="O72" s="96"/>
      <c r="P72" s="95"/>
    </row>
    <row r="73" spans="1:16" ht="15" customHeight="1">
      <c r="A73" s="420"/>
      <c r="B73" s="427" t="s">
        <v>72</v>
      </c>
      <c r="C73" s="593" t="s">
        <v>189</v>
      </c>
      <c r="D73" s="127" t="s">
        <v>38</v>
      </c>
      <c r="E73" s="253">
        <f>F73</f>
        <v>144000</v>
      </c>
      <c r="F73" s="244">
        <f>L73</f>
        <v>144000</v>
      </c>
      <c r="G73" s="106"/>
      <c r="H73" s="250"/>
      <c r="I73" s="249"/>
      <c r="J73" s="250"/>
      <c r="K73" s="249"/>
      <c r="L73" s="244">
        <v>144000</v>
      </c>
      <c r="M73" s="253"/>
      <c r="N73" s="102"/>
      <c r="O73" s="91"/>
      <c r="P73" s="90"/>
    </row>
    <row r="74" spans="1:16" ht="15" customHeight="1">
      <c r="A74" s="420"/>
      <c r="B74" s="427"/>
      <c r="C74" s="595"/>
      <c r="D74" s="128" t="s">
        <v>39</v>
      </c>
      <c r="E74" s="106">
        <f>F74</f>
        <v>60967.84</v>
      </c>
      <c r="F74" s="122">
        <f>L74</f>
        <v>60967.84</v>
      </c>
      <c r="G74" s="106"/>
      <c r="H74" s="250"/>
      <c r="I74" s="249"/>
      <c r="J74" s="250"/>
      <c r="K74" s="249"/>
      <c r="L74" s="122">
        <v>60967.84</v>
      </c>
      <c r="M74" s="106"/>
      <c r="N74" s="102"/>
      <c r="O74" s="91"/>
      <c r="P74" s="90"/>
    </row>
    <row r="75" spans="1:16" ht="17.25" customHeight="1">
      <c r="A75" s="420"/>
      <c r="B75" s="427"/>
      <c r="C75" s="424"/>
      <c r="D75" s="128" t="s">
        <v>40</v>
      </c>
      <c r="E75" s="106">
        <f>ROUND((E74/E73)*100,2)</f>
        <v>42.34</v>
      </c>
      <c r="F75" s="106">
        <f>ROUND((F74/F73)*100,2)</f>
        <v>42.34</v>
      </c>
      <c r="G75" s="106"/>
      <c r="H75" s="106"/>
      <c r="I75" s="106"/>
      <c r="J75" s="106"/>
      <c r="K75" s="106"/>
      <c r="L75" s="270">
        <f>ROUND((L74/L73)*100,2)</f>
        <v>42.34</v>
      </c>
      <c r="M75" s="106"/>
      <c r="N75" s="102"/>
      <c r="O75" s="91"/>
      <c r="P75" s="90"/>
    </row>
    <row r="76" spans="1:16" ht="15" customHeight="1">
      <c r="A76" s="420"/>
      <c r="B76" s="421" t="s">
        <v>73</v>
      </c>
      <c r="C76" s="593" t="s">
        <v>74</v>
      </c>
      <c r="D76" s="129" t="s">
        <v>38</v>
      </c>
      <c r="E76" s="99">
        <f>IF((F76+O76)&gt;0,(F76+O76)," ")</f>
        <v>289590</v>
      </c>
      <c r="F76" s="121">
        <f>IF((G76+J76+K76+L76+N76)&gt;0,(G76+J76+K76+L76+N76)," ")</f>
        <v>289590</v>
      </c>
      <c r="G76" s="99">
        <f>IF((H76+I76)&gt;0,(H76+I76)," ")</f>
        <v>1000</v>
      </c>
      <c r="H76" s="248"/>
      <c r="I76" s="245">
        <v>1000</v>
      </c>
      <c r="J76" s="248"/>
      <c r="K76" s="245">
        <v>288590</v>
      </c>
      <c r="L76" s="268"/>
      <c r="M76" s="104"/>
      <c r="N76" s="269"/>
      <c r="O76" s="86"/>
      <c r="P76" s="85"/>
    </row>
    <row r="77" spans="1:16" ht="14.25" customHeight="1">
      <c r="A77" s="420"/>
      <c r="B77" s="423"/>
      <c r="C77" s="596"/>
      <c r="D77" s="128" t="s">
        <v>39</v>
      </c>
      <c r="E77" s="106">
        <f>F77</f>
        <v>151501.12</v>
      </c>
      <c r="F77" s="122">
        <f>G77+K77</f>
        <v>151501.12</v>
      </c>
      <c r="G77" s="106">
        <f>I77</f>
        <v>450</v>
      </c>
      <c r="H77" s="250"/>
      <c r="I77" s="249">
        <v>450</v>
      </c>
      <c r="J77" s="250"/>
      <c r="K77" s="249">
        <v>151051.12</v>
      </c>
      <c r="L77" s="270"/>
      <c r="M77" s="106"/>
      <c r="N77" s="102"/>
      <c r="O77" s="91"/>
      <c r="P77" s="90"/>
    </row>
    <row r="78" spans="1:16" ht="18" customHeight="1">
      <c r="A78" s="420"/>
      <c r="B78" s="425"/>
      <c r="C78" s="426"/>
      <c r="D78" s="130" t="s">
        <v>40</v>
      </c>
      <c r="E78" s="107">
        <f>ROUND((E77/E76)*100,2)</f>
        <v>52.32</v>
      </c>
      <c r="F78" s="107">
        <f aca="true" t="shared" si="4" ref="F78:K78">ROUND((F77/F76)*100,2)</f>
        <v>52.32</v>
      </c>
      <c r="G78" s="107">
        <f t="shared" si="4"/>
        <v>45</v>
      </c>
      <c r="H78" s="107"/>
      <c r="I78" s="107">
        <f t="shared" si="4"/>
        <v>45</v>
      </c>
      <c r="J78" s="107"/>
      <c r="K78" s="107">
        <f t="shared" si="4"/>
        <v>52.34</v>
      </c>
      <c r="L78" s="273"/>
      <c r="M78" s="107"/>
      <c r="N78" s="265"/>
      <c r="O78" s="96"/>
      <c r="P78" s="95"/>
    </row>
    <row r="79" spans="1:16" ht="14.25" customHeight="1">
      <c r="A79" s="420"/>
      <c r="B79" s="427" t="s">
        <v>75</v>
      </c>
      <c r="C79" s="593" t="s">
        <v>76</v>
      </c>
      <c r="D79" s="127" t="s">
        <v>38</v>
      </c>
      <c r="E79" s="253">
        <f>IF((F79+O79)&gt;0,(F79+O79)," ")</f>
        <v>6373173</v>
      </c>
      <c r="F79" s="244">
        <f>IF((G79+J79+K79+L79+N79)&gt;0,(G79+J79+K79+L79+N79)," ")</f>
        <v>6149773</v>
      </c>
      <c r="G79" s="253">
        <f>IF((H79+I79)&gt;0,(H79+I79)," ")</f>
        <v>6141493</v>
      </c>
      <c r="H79" s="254">
        <v>4348812</v>
      </c>
      <c r="I79" s="274">
        <v>1792681</v>
      </c>
      <c r="J79" s="250"/>
      <c r="K79" s="274">
        <v>8280</v>
      </c>
      <c r="L79" s="122"/>
      <c r="M79" s="106"/>
      <c r="N79" s="102"/>
      <c r="O79" s="244">
        <f>P79</f>
        <v>223400</v>
      </c>
      <c r="P79" s="253">
        <v>223400</v>
      </c>
    </row>
    <row r="80" spans="1:16" ht="15.75" customHeight="1">
      <c r="A80" s="420"/>
      <c r="B80" s="427"/>
      <c r="C80" s="595"/>
      <c r="D80" s="128" t="s">
        <v>39</v>
      </c>
      <c r="E80" s="106">
        <f>F80+O80</f>
        <v>2922486.6799999997</v>
      </c>
      <c r="F80" s="122">
        <f>G80+K80</f>
        <v>2915475.6799999997</v>
      </c>
      <c r="G80" s="106">
        <f>H80+I80</f>
        <v>2911481.76</v>
      </c>
      <c r="H80" s="250">
        <v>2013075.66</v>
      </c>
      <c r="I80" s="249">
        <v>898406.1</v>
      </c>
      <c r="J80" s="250"/>
      <c r="K80" s="249">
        <v>3993.92</v>
      </c>
      <c r="L80" s="122"/>
      <c r="M80" s="106"/>
      <c r="N80" s="102"/>
      <c r="O80" s="122">
        <f>P80</f>
        <v>7011</v>
      </c>
      <c r="P80" s="106">
        <v>7011</v>
      </c>
    </row>
    <row r="81" spans="1:16" ht="15" customHeight="1">
      <c r="A81" s="420"/>
      <c r="B81" s="427"/>
      <c r="C81" s="424"/>
      <c r="D81" s="128" t="s">
        <v>40</v>
      </c>
      <c r="E81" s="106">
        <f>ROUND((E80/E79)*100,2)</f>
        <v>45.86</v>
      </c>
      <c r="F81" s="122">
        <f>ROUND((F80/F79)*100,2)</f>
        <v>47.41</v>
      </c>
      <c r="G81" s="106">
        <f>ROUND((G80/G79)*100,2)</f>
        <v>47.41</v>
      </c>
      <c r="H81" s="106">
        <f>ROUND((H80/H79)*100,2)</f>
        <v>46.29</v>
      </c>
      <c r="I81" s="106">
        <f>ROUND((I80/I79)*100,2)</f>
        <v>50.12</v>
      </c>
      <c r="J81" s="250"/>
      <c r="K81" s="107">
        <f>ROUND((K80/K79)*100,2)</f>
        <v>48.24</v>
      </c>
      <c r="L81" s="122"/>
      <c r="M81" s="106"/>
      <c r="N81" s="102"/>
      <c r="O81" s="122">
        <f>ROUND((O80/O79)*100,2)</f>
        <v>3.14</v>
      </c>
      <c r="P81" s="106">
        <f>ROUND((P80/P79)*100,2)</f>
        <v>3.14</v>
      </c>
    </row>
    <row r="82" spans="1:16" ht="17.25" customHeight="1">
      <c r="A82" s="105"/>
      <c r="B82" s="421" t="s">
        <v>77</v>
      </c>
      <c r="C82" s="593" t="s">
        <v>78</v>
      </c>
      <c r="D82" s="129" t="s">
        <v>38</v>
      </c>
      <c r="E82" s="99">
        <f>F82</f>
        <v>1523</v>
      </c>
      <c r="F82" s="121">
        <f>L82</f>
        <v>1523</v>
      </c>
      <c r="G82" s="104"/>
      <c r="H82" s="133"/>
      <c r="I82" s="104"/>
      <c r="J82" s="275"/>
      <c r="K82" s="106"/>
      <c r="L82" s="276">
        <v>1523</v>
      </c>
      <c r="M82" s="99"/>
      <c r="N82" s="269"/>
      <c r="O82" s="133"/>
      <c r="P82" s="104"/>
    </row>
    <row r="83" spans="1:16" ht="17.25" customHeight="1">
      <c r="A83" s="105"/>
      <c r="B83" s="423" t="s">
        <v>0</v>
      </c>
      <c r="C83" s="596"/>
      <c r="D83" s="128" t="s">
        <v>39</v>
      </c>
      <c r="E83" s="106">
        <f>F83</f>
        <v>292.6</v>
      </c>
      <c r="F83" s="122">
        <f>L83</f>
        <v>292.6</v>
      </c>
      <c r="G83" s="106"/>
      <c r="H83" s="122"/>
      <c r="I83" s="106"/>
      <c r="J83" s="109"/>
      <c r="K83" s="106"/>
      <c r="L83" s="270">
        <v>292.6</v>
      </c>
      <c r="M83" s="106"/>
      <c r="N83" s="102"/>
      <c r="O83" s="122"/>
      <c r="P83" s="106"/>
    </row>
    <row r="84" spans="1:16" ht="17.25" customHeight="1">
      <c r="A84" s="105"/>
      <c r="B84" s="425"/>
      <c r="C84" s="426" t="s">
        <v>0</v>
      </c>
      <c r="D84" s="130" t="s">
        <v>40</v>
      </c>
      <c r="E84" s="107">
        <f>ROUND((E83/E82)*100,2)</f>
        <v>19.21</v>
      </c>
      <c r="F84" s="107">
        <f>ROUND((F83/F82)*100,2)</f>
        <v>19.21</v>
      </c>
      <c r="G84" s="107"/>
      <c r="H84" s="134"/>
      <c r="I84" s="107"/>
      <c r="J84" s="277"/>
      <c r="K84" s="106"/>
      <c r="L84" s="107">
        <f>ROUND((L83/L82)*100,2)</f>
        <v>19.21</v>
      </c>
      <c r="M84" s="107"/>
      <c r="N84" s="265"/>
      <c r="O84" s="134"/>
      <c r="P84" s="107"/>
    </row>
    <row r="85" spans="1:16" ht="17.25" customHeight="1">
      <c r="A85" s="105"/>
      <c r="B85" s="421" t="s">
        <v>79</v>
      </c>
      <c r="C85" s="593" t="s">
        <v>80</v>
      </c>
      <c r="D85" s="129" t="s">
        <v>38</v>
      </c>
      <c r="E85" s="99">
        <f>IF((F85+O85)&gt;0,(F85+O85)," ")</f>
        <v>28000</v>
      </c>
      <c r="F85" s="121">
        <f>IF((G85+J85+K85+L85+N85)&gt;0,(G85+J85+K85+L85+N85)," ")</f>
        <v>28000</v>
      </c>
      <c r="G85" s="99">
        <f>IF((H85+I85)&gt;0,(H85+I85)," ")</f>
        <v>28000</v>
      </c>
      <c r="H85" s="246">
        <v>24900</v>
      </c>
      <c r="I85" s="245">
        <v>3100</v>
      </c>
      <c r="J85" s="248"/>
      <c r="K85" s="247"/>
      <c r="L85" s="104"/>
      <c r="M85" s="133"/>
      <c r="N85" s="85"/>
      <c r="O85" s="86"/>
      <c r="P85" s="85"/>
    </row>
    <row r="86" spans="1:16" ht="17.25" customHeight="1">
      <c r="A86" s="105"/>
      <c r="B86" s="423"/>
      <c r="C86" s="595"/>
      <c r="D86" s="128" t="s">
        <v>39</v>
      </c>
      <c r="E86" s="106">
        <f>F86</f>
        <v>21355.260000000002</v>
      </c>
      <c r="F86" s="122">
        <f>G86</f>
        <v>21355.260000000002</v>
      </c>
      <c r="G86" s="106">
        <f>H86+I86</f>
        <v>21355.260000000002</v>
      </c>
      <c r="H86" s="250">
        <v>18288.45</v>
      </c>
      <c r="I86" s="249">
        <v>3066.81</v>
      </c>
      <c r="J86" s="250"/>
      <c r="K86" s="249"/>
      <c r="L86" s="106"/>
      <c r="M86" s="122"/>
      <c r="N86" s="90"/>
      <c r="O86" s="91"/>
      <c r="P86" s="90"/>
    </row>
    <row r="87" spans="1:16" ht="13.5" customHeight="1">
      <c r="A87" s="105"/>
      <c r="B87" s="425"/>
      <c r="C87" s="426"/>
      <c r="D87" s="130" t="s">
        <v>40</v>
      </c>
      <c r="E87" s="107">
        <f>ROUND((E86/E85)*100,2)</f>
        <v>76.27</v>
      </c>
      <c r="F87" s="107">
        <f>ROUND((F86/F85)*100,2)</f>
        <v>76.27</v>
      </c>
      <c r="G87" s="107">
        <f>ROUND((G86/G85)*100,2)</f>
        <v>76.27</v>
      </c>
      <c r="H87" s="107">
        <f>ROUND((H86/H85)*100,2)</f>
        <v>73.45</v>
      </c>
      <c r="I87" s="107">
        <f>ROUND((I86/I85)*100,2)</f>
        <v>98.93</v>
      </c>
      <c r="J87" s="252"/>
      <c r="K87" s="251"/>
      <c r="L87" s="107"/>
      <c r="M87" s="134"/>
      <c r="N87" s="95"/>
      <c r="O87" s="96"/>
      <c r="P87" s="95"/>
    </row>
    <row r="88" spans="1:16" ht="15" customHeight="1">
      <c r="A88" s="105"/>
      <c r="B88" s="427" t="s">
        <v>81</v>
      </c>
      <c r="C88" s="593" t="s">
        <v>82</v>
      </c>
      <c r="D88" s="127" t="s">
        <v>38</v>
      </c>
      <c r="E88" s="253">
        <f>IF((F88+O88)&gt;0,(F88+O88)," ")</f>
        <v>150150</v>
      </c>
      <c r="F88" s="244">
        <f>IF((G88+J88+K88+L88+N88)&gt;0,(G88+J88+K88+L88+N88)," ")</f>
        <v>150150</v>
      </c>
      <c r="G88" s="253">
        <f>IF((H88+I88)&gt;0,(H88+I88)," ")</f>
        <v>150150</v>
      </c>
      <c r="H88" s="254">
        <v>14500</v>
      </c>
      <c r="I88" s="274">
        <v>135650</v>
      </c>
      <c r="J88" s="250"/>
      <c r="K88" s="249"/>
      <c r="L88" s="106"/>
      <c r="M88" s="122"/>
      <c r="N88" s="90"/>
      <c r="O88" s="91"/>
      <c r="P88" s="90"/>
    </row>
    <row r="89" spans="1:16" ht="15.75" customHeight="1">
      <c r="A89" s="105"/>
      <c r="B89" s="427"/>
      <c r="C89" s="595"/>
      <c r="D89" s="128" t="s">
        <v>39</v>
      </c>
      <c r="E89" s="106">
        <f>F89</f>
        <v>50743.7</v>
      </c>
      <c r="F89" s="122">
        <f>G89</f>
        <v>50743.7</v>
      </c>
      <c r="G89" s="106">
        <f>H89+I89</f>
        <v>50743.7</v>
      </c>
      <c r="H89" s="250">
        <v>12700</v>
      </c>
      <c r="I89" s="249">
        <v>38043.7</v>
      </c>
      <c r="J89" s="250"/>
      <c r="K89" s="249"/>
      <c r="L89" s="106"/>
      <c r="M89" s="122"/>
      <c r="N89" s="90"/>
      <c r="O89" s="91"/>
      <c r="P89" s="90"/>
    </row>
    <row r="90" spans="1:16" ht="16.5" customHeight="1">
      <c r="A90" s="105"/>
      <c r="B90" s="427"/>
      <c r="C90" s="424"/>
      <c r="D90" s="128" t="s">
        <v>40</v>
      </c>
      <c r="E90" s="106">
        <f>ROUND((E89/E88)*100,2)</f>
        <v>33.8</v>
      </c>
      <c r="F90" s="106">
        <f>ROUND((F89/F88)*100,2)</f>
        <v>33.8</v>
      </c>
      <c r="G90" s="106">
        <f>ROUND((G89/G88)*100,2)</f>
        <v>33.8</v>
      </c>
      <c r="H90" s="106">
        <f>ROUND((H89/H88)*100,2)</f>
        <v>87.59</v>
      </c>
      <c r="I90" s="106">
        <f>ROUND((I89/I88)*100,2)</f>
        <v>28.05</v>
      </c>
      <c r="J90" s="250"/>
      <c r="K90" s="249"/>
      <c r="L90" s="106"/>
      <c r="M90" s="122"/>
      <c r="N90" s="90"/>
      <c r="O90" s="91"/>
      <c r="P90" s="90"/>
    </row>
    <row r="91" spans="1:16" ht="13.5" customHeight="1">
      <c r="A91" s="105"/>
      <c r="B91" s="421" t="s">
        <v>83</v>
      </c>
      <c r="C91" s="422" t="s">
        <v>56</v>
      </c>
      <c r="D91" s="129" t="s">
        <v>38</v>
      </c>
      <c r="E91" s="99">
        <f>F91</f>
        <v>3000</v>
      </c>
      <c r="F91" s="121">
        <f>J91</f>
        <v>3000</v>
      </c>
      <c r="G91" s="104"/>
      <c r="H91" s="248"/>
      <c r="I91" s="247"/>
      <c r="J91" s="246">
        <v>3000</v>
      </c>
      <c r="K91" s="247"/>
      <c r="L91" s="104"/>
      <c r="M91" s="133"/>
      <c r="N91" s="85"/>
      <c r="O91" s="86"/>
      <c r="P91" s="85"/>
    </row>
    <row r="92" spans="1:16" ht="15" customHeight="1">
      <c r="A92" s="105"/>
      <c r="B92" s="428"/>
      <c r="C92" s="424"/>
      <c r="D92" s="128" t="s">
        <v>39</v>
      </c>
      <c r="E92" s="106">
        <f>F92</f>
        <v>3000</v>
      </c>
      <c r="F92" s="122">
        <f>J92</f>
        <v>3000</v>
      </c>
      <c r="G92" s="106"/>
      <c r="H92" s="250"/>
      <c r="I92" s="249"/>
      <c r="J92" s="250">
        <v>3000</v>
      </c>
      <c r="K92" s="249"/>
      <c r="L92" s="106"/>
      <c r="M92" s="122"/>
      <c r="N92" s="90"/>
      <c r="O92" s="91"/>
      <c r="P92" s="90"/>
    </row>
    <row r="93" spans="1:16" ht="15.75" customHeight="1">
      <c r="A93" s="124"/>
      <c r="B93" s="429"/>
      <c r="C93" s="426"/>
      <c r="D93" s="130" t="s">
        <v>40</v>
      </c>
      <c r="E93" s="107">
        <f>ROUND((E92/E91)*100,2)</f>
        <v>100</v>
      </c>
      <c r="F93" s="107">
        <f>ROUND((F92/F91)*100,2)</f>
        <v>100</v>
      </c>
      <c r="G93" s="107"/>
      <c r="H93" s="252"/>
      <c r="I93" s="251"/>
      <c r="J93" s="107">
        <f>ROUND((J92/J91)*100,2)</f>
        <v>100</v>
      </c>
      <c r="K93" s="251"/>
      <c r="L93" s="107"/>
      <c r="M93" s="134"/>
      <c r="N93" s="95"/>
      <c r="O93" s="96"/>
      <c r="P93" s="95"/>
    </row>
    <row r="94" spans="1:16" ht="15.75" customHeight="1">
      <c r="A94" s="414">
        <v>754</v>
      </c>
      <c r="B94" s="430"/>
      <c r="C94" s="647" t="s">
        <v>84</v>
      </c>
      <c r="D94" s="50" t="s">
        <v>38</v>
      </c>
      <c r="E94" s="24">
        <f>IF((F94+O94)&gt;0,(F94+O94)," ")</f>
        <v>3178861</v>
      </c>
      <c r="F94" s="14">
        <f>IF((G94+J94+K94+L94+N94)&gt;0,(G94+J94+K94+L94+N94)," ")</f>
        <v>3078861</v>
      </c>
      <c r="G94" s="24">
        <f>IF((H94+I94)&gt;0,(H94+I94)," ")</f>
        <v>2925357</v>
      </c>
      <c r="H94" s="53">
        <f>H100</f>
        <v>2656830</v>
      </c>
      <c r="I94" s="24">
        <f>I100+I97</f>
        <v>268527</v>
      </c>
      <c r="J94" s="24"/>
      <c r="K94" s="278">
        <f>K100</f>
        <v>153504</v>
      </c>
      <c r="L94" s="15"/>
      <c r="M94" s="16"/>
      <c r="N94" s="15"/>
      <c r="O94" s="24">
        <f>O100</f>
        <v>100000</v>
      </c>
      <c r="P94" s="24">
        <f>P100</f>
        <v>100000</v>
      </c>
    </row>
    <row r="95" spans="1:16" ht="15.75" customHeight="1">
      <c r="A95" s="416"/>
      <c r="B95" s="431"/>
      <c r="C95" s="643"/>
      <c r="D95" s="54" t="s">
        <v>39</v>
      </c>
      <c r="E95" s="27">
        <f>E98+E101</f>
        <v>1716480.56</v>
      </c>
      <c r="F95" s="26">
        <f>F98+F101</f>
        <v>1716480.56</v>
      </c>
      <c r="G95" s="27">
        <f>G98+G101</f>
        <v>1616604.1400000001</v>
      </c>
      <c r="H95" s="57">
        <f>H101</f>
        <v>1450461.28</v>
      </c>
      <c r="I95" s="27">
        <f>I98+I101</f>
        <v>166142.86</v>
      </c>
      <c r="J95" s="81"/>
      <c r="K95" s="279">
        <f>K101</f>
        <v>99876.42</v>
      </c>
      <c r="L95" s="18"/>
      <c r="M95" s="17"/>
      <c r="N95" s="18"/>
      <c r="O95" s="27">
        <f>P101</f>
        <v>0</v>
      </c>
      <c r="P95" s="27">
        <f>P101</f>
        <v>0</v>
      </c>
    </row>
    <row r="96" spans="1:16" ht="15.75" customHeight="1">
      <c r="A96" s="416"/>
      <c r="B96" s="432"/>
      <c r="C96" s="397"/>
      <c r="D96" s="58" t="s">
        <v>40</v>
      </c>
      <c r="E96" s="59">
        <f>ROUND((E95/E94)*100,2)</f>
        <v>54</v>
      </c>
      <c r="F96" s="59">
        <f>ROUND((F95/F94)*100,2)</f>
        <v>55.75</v>
      </c>
      <c r="G96" s="59">
        <f>ROUND((G95/G94)*100,2)</f>
        <v>55.26</v>
      </c>
      <c r="H96" s="59">
        <f>ROUND((H95/H94)*100,2)</f>
        <v>54.59</v>
      </c>
      <c r="I96" s="59">
        <f>ROUND((I95/I94)*100,2)</f>
        <v>61.87</v>
      </c>
      <c r="J96" s="211"/>
      <c r="K96" s="59">
        <f>ROUND((K95/K94)*100,2)</f>
        <v>65.06</v>
      </c>
      <c r="L96" s="20"/>
      <c r="M96" s="19"/>
      <c r="N96" s="20"/>
      <c r="O96" s="59">
        <f>ROUND((O95/O94)*100,2)</f>
        <v>0</v>
      </c>
      <c r="P96" s="59">
        <f>ROUND((P95/P94)*100,2)</f>
        <v>0</v>
      </c>
    </row>
    <row r="97" spans="1:16" ht="15.75" customHeight="1">
      <c r="A97" s="433"/>
      <c r="B97" s="434" t="s">
        <v>85</v>
      </c>
      <c r="C97" s="394" t="s">
        <v>86</v>
      </c>
      <c r="D97" s="280" t="s">
        <v>38</v>
      </c>
      <c r="E97" s="35">
        <f>F97</f>
        <v>50000</v>
      </c>
      <c r="F97" s="36">
        <f>G97</f>
        <v>50000</v>
      </c>
      <c r="G97" s="35">
        <f>I97</f>
        <v>50000</v>
      </c>
      <c r="H97" s="36"/>
      <c r="I97" s="35">
        <v>50000</v>
      </c>
      <c r="J97" s="35"/>
      <c r="K97" s="29"/>
      <c r="L97" s="31"/>
      <c r="M97" s="32"/>
      <c r="N97" s="31"/>
      <c r="O97" s="29"/>
      <c r="P97" s="29"/>
    </row>
    <row r="98" spans="1:16" ht="15.75" customHeight="1">
      <c r="A98" s="435"/>
      <c r="B98" s="436"/>
      <c r="C98" s="437"/>
      <c r="D98" s="281" t="s">
        <v>39</v>
      </c>
      <c r="E98" s="34">
        <f>F98</f>
        <v>50000</v>
      </c>
      <c r="F98" s="282">
        <f>G98</f>
        <v>50000</v>
      </c>
      <c r="G98" s="34">
        <f>I98</f>
        <v>50000</v>
      </c>
      <c r="H98" s="36"/>
      <c r="I98" s="34">
        <v>50000</v>
      </c>
      <c r="J98" s="35"/>
      <c r="K98" s="35"/>
      <c r="L98" s="37"/>
      <c r="M98" s="38"/>
      <c r="N98" s="37"/>
      <c r="O98" s="35"/>
      <c r="P98" s="35"/>
    </row>
    <row r="99" spans="1:16" ht="15.75" customHeight="1">
      <c r="A99" s="435"/>
      <c r="B99" s="436"/>
      <c r="C99" s="437"/>
      <c r="D99" s="281" t="s">
        <v>40</v>
      </c>
      <c r="E99" s="34">
        <f>ROUND((E98/E97)*100,2)</f>
        <v>100</v>
      </c>
      <c r="F99" s="34">
        <f>ROUND((F98/F97)*100,2)</f>
        <v>100</v>
      </c>
      <c r="G99" s="34">
        <f>ROUND((G98/G97)*100,2)</f>
        <v>100</v>
      </c>
      <c r="H99" s="36"/>
      <c r="I99" s="34">
        <f>ROUND((I98/I97)*100,2)</f>
        <v>100</v>
      </c>
      <c r="J99" s="35"/>
      <c r="K99" s="40"/>
      <c r="L99" s="42"/>
      <c r="M99" s="43"/>
      <c r="N99" s="42"/>
      <c r="O99" s="40"/>
      <c r="P99" s="40"/>
    </row>
    <row r="100" spans="1:16" ht="15.75" customHeight="1">
      <c r="A100" s="420"/>
      <c r="B100" s="438" t="s">
        <v>87</v>
      </c>
      <c r="C100" s="593" t="s">
        <v>88</v>
      </c>
      <c r="D100" s="129" t="s">
        <v>38</v>
      </c>
      <c r="E100" s="99">
        <f>IF((F100+O100)&gt;0,(F100+O100)," ")</f>
        <v>3128861</v>
      </c>
      <c r="F100" s="121">
        <f>IF((G100+J100+K100+L100+N100)&gt;0,(G100+J100+K100+L100+N100)," ")</f>
        <v>3028861</v>
      </c>
      <c r="G100" s="99">
        <f>IF((H100+I100)&gt;0,(H100+I100)," ")</f>
        <v>2875357</v>
      </c>
      <c r="H100" s="245">
        <v>2656830</v>
      </c>
      <c r="I100" s="245">
        <v>218527</v>
      </c>
      <c r="J100" s="247"/>
      <c r="K100" s="283">
        <v>153504</v>
      </c>
      <c r="L100" s="85"/>
      <c r="M100" s="86"/>
      <c r="N100" s="85"/>
      <c r="O100" s="99">
        <f>P100</f>
        <v>100000</v>
      </c>
      <c r="P100" s="99">
        <v>100000</v>
      </c>
    </row>
    <row r="101" spans="1:16" ht="12.75" customHeight="1">
      <c r="A101" s="420"/>
      <c r="B101" s="439"/>
      <c r="C101" s="596"/>
      <c r="D101" s="128" t="s">
        <v>39</v>
      </c>
      <c r="E101" s="106">
        <f>F101+O101</f>
        <v>1666480.56</v>
      </c>
      <c r="F101" s="122">
        <f>G101+K101</f>
        <v>1666480.56</v>
      </c>
      <c r="G101" s="106">
        <f>H101+I101</f>
        <v>1566604.1400000001</v>
      </c>
      <c r="H101" s="249">
        <v>1450461.28</v>
      </c>
      <c r="I101" s="249">
        <v>116142.86</v>
      </c>
      <c r="J101" s="249"/>
      <c r="K101" s="284">
        <v>99876.42</v>
      </c>
      <c r="L101" s="90"/>
      <c r="M101" s="91"/>
      <c r="N101" s="90"/>
      <c r="O101" s="106">
        <f>P101</f>
        <v>0</v>
      </c>
      <c r="P101" s="106">
        <v>0</v>
      </c>
    </row>
    <row r="102" spans="1:16" ht="18" customHeight="1">
      <c r="A102" s="440"/>
      <c r="B102" s="441"/>
      <c r="C102" s="426"/>
      <c r="D102" s="130" t="s">
        <v>40</v>
      </c>
      <c r="E102" s="107">
        <f>ROUND((E101/E100)*100,2)</f>
        <v>53.26</v>
      </c>
      <c r="F102" s="107">
        <f>ROUND((F101/F100)*100,2)</f>
        <v>55.02</v>
      </c>
      <c r="G102" s="107">
        <f>ROUND((G101/G100)*100,2)</f>
        <v>54.48</v>
      </c>
      <c r="H102" s="107">
        <f>ROUND((H101/H100)*100,2)</f>
        <v>54.59</v>
      </c>
      <c r="I102" s="107">
        <f>ROUND((I101/I100)*100,2)</f>
        <v>53.15</v>
      </c>
      <c r="J102" s="251"/>
      <c r="K102" s="107">
        <f>ROUND((K101/K100)*100,2)</f>
        <v>65.06</v>
      </c>
      <c r="L102" s="95"/>
      <c r="M102" s="96"/>
      <c r="N102" s="95"/>
      <c r="O102" s="107">
        <f>ROUND((O101/O100)*100,2)</f>
        <v>0</v>
      </c>
      <c r="P102" s="107">
        <f>ROUND((P101/P100)*100,2)</f>
        <v>0</v>
      </c>
    </row>
    <row r="103" spans="1:16" ht="14.25" customHeight="1">
      <c r="A103" s="391">
        <v>757</v>
      </c>
      <c r="B103" s="373"/>
      <c r="C103" s="640" t="s">
        <v>89</v>
      </c>
      <c r="D103" s="23" t="s">
        <v>38</v>
      </c>
      <c r="E103" s="14">
        <f>IF((F103+O103)&gt;0,(F103+O103)," ")</f>
        <v>1804707</v>
      </c>
      <c r="F103" s="24">
        <f>M103+N103</f>
        <v>1804707</v>
      </c>
      <c r="G103" s="16"/>
      <c r="H103" s="15"/>
      <c r="I103" s="16"/>
      <c r="J103" s="15"/>
      <c r="K103" s="52"/>
      <c r="L103" s="24" t="str">
        <f>L109</f>
        <v> </v>
      </c>
      <c r="M103" s="14">
        <f>M109</f>
        <v>736707</v>
      </c>
      <c r="N103" s="24">
        <f>N106</f>
        <v>1068000</v>
      </c>
      <c r="O103" s="15"/>
      <c r="P103" s="15"/>
    </row>
    <row r="104" spans="1:16" ht="13.5" customHeight="1">
      <c r="A104" s="372"/>
      <c r="B104" s="396" t="s">
        <v>0</v>
      </c>
      <c r="C104" s="641"/>
      <c r="D104" s="25" t="s">
        <v>39</v>
      </c>
      <c r="E104" s="26">
        <f>F104</f>
        <v>607104.29</v>
      </c>
      <c r="F104" s="27">
        <f>N104</f>
        <v>607104.29</v>
      </c>
      <c r="G104" s="17"/>
      <c r="H104" s="18"/>
      <c r="I104" s="17"/>
      <c r="J104" s="18"/>
      <c r="K104" s="56"/>
      <c r="L104" s="18"/>
      <c r="M104" s="26">
        <v>0</v>
      </c>
      <c r="N104" s="27">
        <f>N107</f>
        <v>607104.29</v>
      </c>
      <c r="O104" s="18"/>
      <c r="P104" s="18"/>
    </row>
    <row r="105" spans="1:16" ht="14.25" customHeight="1">
      <c r="A105" s="377"/>
      <c r="B105" s="378"/>
      <c r="C105" s="443" t="s">
        <v>0</v>
      </c>
      <c r="D105" s="28" t="s">
        <v>40</v>
      </c>
      <c r="E105" s="59">
        <f>ROUND((E104/E103)*100,2)</f>
        <v>33.64</v>
      </c>
      <c r="F105" s="59">
        <f>ROUND((F104/F103)*100,2)</f>
        <v>33.64</v>
      </c>
      <c r="G105" s="20"/>
      <c r="H105" s="20"/>
      <c r="I105" s="20"/>
      <c r="J105" s="20"/>
      <c r="K105" s="20"/>
      <c r="L105" s="20"/>
      <c r="M105" s="59">
        <f>ROUND((M104/M103)*100,2)</f>
        <v>0</v>
      </c>
      <c r="N105" s="59">
        <f>ROUND((N104/N103)*100,2)</f>
        <v>56.84</v>
      </c>
      <c r="O105" s="20"/>
      <c r="P105" s="20"/>
    </row>
    <row r="106" spans="1:16" ht="16.5" customHeight="1">
      <c r="A106" s="398"/>
      <c r="B106" s="444"/>
      <c r="C106" s="582" t="s">
        <v>90</v>
      </c>
      <c r="D106" s="67" t="s">
        <v>38</v>
      </c>
      <c r="E106" s="62">
        <f>F106</f>
        <v>1068000</v>
      </c>
      <c r="F106" s="63">
        <f>N106</f>
        <v>1068000</v>
      </c>
      <c r="G106" s="65"/>
      <c r="H106" s="64"/>
      <c r="I106" s="65"/>
      <c r="J106" s="64"/>
      <c r="K106" s="65"/>
      <c r="L106" s="64"/>
      <c r="M106" s="65"/>
      <c r="N106" s="63">
        <v>1068000</v>
      </c>
      <c r="O106" s="68"/>
      <c r="P106" s="68"/>
    </row>
    <row r="107" spans="1:16" ht="16.5" customHeight="1">
      <c r="A107" s="398"/>
      <c r="B107" s="370" t="s">
        <v>91</v>
      </c>
      <c r="C107" s="583"/>
      <c r="D107" s="70" t="s">
        <v>39</v>
      </c>
      <c r="E107" s="71">
        <f>F107</f>
        <v>607104.29</v>
      </c>
      <c r="F107" s="72">
        <f>N107</f>
        <v>607104.29</v>
      </c>
      <c r="G107" s="65"/>
      <c r="H107" s="64"/>
      <c r="I107" s="65"/>
      <c r="J107" s="64"/>
      <c r="K107" s="65"/>
      <c r="L107" s="64"/>
      <c r="M107" s="65"/>
      <c r="N107" s="72">
        <v>607104.29</v>
      </c>
      <c r="O107" s="64"/>
      <c r="P107" s="64"/>
    </row>
    <row r="108" spans="1:16" ht="18" customHeight="1">
      <c r="A108" s="398"/>
      <c r="B108" s="444"/>
      <c r="C108" s="583"/>
      <c r="D108" s="70" t="s">
        <v>40</v>
      </c>
      <c r="E108" s="107">
        <f>ROUND((E107/E106)*100,2)</f>
        <v>56.84</v>
      </c>
      <c r="F108" s="107">
        <f>ROUND((F107/F106)*100,2)</f>
        <v>56.84</v>
      </c>
      <c r="G108" s="65"/>
      <c r="H108" s="64"/>
      <c r="I108" s="65"/>
      <c r="J108" s="64"/>
      <c r="K108" s="65"/>
      <c r="L108" s="64"/>
      <c r="M108" s="65"/>
      <c r="N108" s="107">
        <f>ROUND((N107/N106)*100,2)</f>
        <v>56.84</v>
      </c>
      <c r="O108" s="73"/>
      <c r="P108" s="73"/>
    </row>
    <row r="109" spans="1:16" ht="16.5" customHeight="1">
      <c r="A109" s="398"/>
      <c r="B109" s="399"/>
      <c r="C109" s="582" t="s">
        <v>92</v>
      </c>
      <c r="D109" s="75" t="s">
        <v>38</v>
      </c>
      <c r="E109" s="285">
        <f>F109</f>
        <v>736707</v>
      </c>
      <c r="F109" s="76">
        <f>M109</f>
        <v>736707</v>
      </c>
      <c r="G109" s="69"/>
      <c r="H109" s="68"/>
      <c r="I109" s="69"/>
      <c r="J109" s="68"/>
      <c r="K109" s="77"/>
      <c r="L109" s="76" t="s">
        <v>0</v>
      </c>
      <c r="M109" s="285">
        <v>736707</v>
      </c>
      <c r="N109" s="286"/>
      <c r="O109" s="64"/>
      <c r="P109" s="64"/>
    </row>
    <row r="110" spans="1:16" ht="16.5" customHeight="1">
      <c r="A110" s="398"/>
      <c r="B110" s="370" t="s">
        <v>93</v>
      </c>
      <c r="C110" s="577"/>
      <c r="D110" s="70" t="s">
        <v>39</v>
      </c>
      <c r="E110" s="71">
        <f>F110</f>
        <v>0</v>
      </c>
      <c r="F110" s="72">
        <f>M110</f>
        <v>0</v>
      </c>
      <c r="G110" s="65"/>
      <c r="H110" s="64"/>
      <c r="I110" s="65"/>
      <c r="J110" s="64"/>
      <c r="K110" s="78"/>
      <c r="L110" s="64"/>
      <c r="M110" s="71">
        <v>0</v>
      </c>
      <c r="N110" s="72"/>
      <c r="O110" s="64"/>
      <c r="P110" s="64"/>
    </row>
    <row r="111" spans="1:16" ht="17.25" customHeight="1">
      <c r="A111" s="398"/>
      <c r="B111" s="400"/>
      <c r="C111" s="578"/>
      <c r="D111" s="79" t="s">
        <v>40</v>
      </c>
      <c r="E111" s="107">
        <f>ROUND((E110/E109)*100,2)</f>
        <v>0</v>
      </c>
      <c r="F111" s="107">
        <f>ROUND((F110/F109)*100,2)</f>
        <v>0</v>
      </c>
      <c r="G111" s="74"/>
      <c r="H111" s="73"/>
      <c r="I111" s="74"/>
      <c r="J111" s="73"/>
      <c r="K111" s="80"/>
      <c r="L111" s="73"/>
      <c r="M111" s="107">
        <f>ROUND((M110/M109)*100,2)</f>
        <v>0</v>
      </c>
      <c r="N111" s="287"/>
      <c r="O111" s="64"/>
      <c r="P111" s="64"/>
    </row>
    <row r="112" spans="1:16" ht="16.5" customHeight="1">
      <c r="A112" s="414">
        <v>758</v>
      </c>
      <c r="B112" s="373"/>
      <c r="C112" s="374" t="s">
        <v>94</v>
      </c>
      <c r="D112" s="23" t="s">
        <v>38</v>
      </c>
      <c r="E112" s="14">
        <f>IF((F112+O112)&gt;0,(F112+O112)," ")</f>
        <v>2212583</v>
      </c>
      <c r="F112" s="24">
        <f>IF((G112+J112+K112+L112+N112)&gt;0,(G112+J112+K112+L112+N112)," ")</f>
        <v>1012583</v>
      </c>
      <c r="G112" s="14">
        <f>IF((H112+I112)&gt;0,(H112+I112)," ")</f>
        <v>1012583</v>
      </c>
      <c r="H112" s="24"/>
      <c r="I112" s="14">
        <f>I115+I118</f>
        <v>1012583</v>
      </c>
      <c r="J112" s="15"/>
      <c r="K112" s="16"/>
      <c r="L112" s="15"/>
      <c r="M112" s="15"/>
      <c r="N112" s="16"/>
      <c r="O112" s="24">
        <f>P112</f>
        <v>1200000</v>
      </c>
      <c r="P112" s="24">
        <f>P121</f>
        <v>1200000</v>
      </c>
    </row>
    <row r="113" spans="1:16" ht="17.25" customHeight="1">
      <c r="A113" s="416"/>
      <c r="B113" s="396" t="s">
        <v>95</v>
      </c>
      <c r="C113" s="442" t="s">
        <v>96</v>
      </c>
      <c r="D113" s="25" t="s">
        <v>39</v>
      </c>
      <c r="E113" s="26">
        <v>0</v>
      </c>
      <c r="F113" s="27">
        <v>0</v>
      </c>
      <c r="G113" s="26">
        <v>0</v>
      </c>
      <c r="H113" s="81"/>
      <c r="I113" s="26">
        <v>0</v>
      </c>
      <c r="J113" s="18"/>
      <c r="K113" s="17"/>
      <c r="L113" s="18"/>
      <c r="M113" s="18"/>
      <c r="N113" s="17"/>
      <c r="O113" s="27">
        <v>0</v>
      </c>
      <c r="P113" s="27">
        <v>0</v>
      </c>
    </row>
    <row r="114" spans="1:16" ht="16.5" customHeight="1">
      <c r="A114" s="416"/>
      <c r="B114" s="378"/>
      <c r="C114" s="379"/>
      <c r="D114" s="28" t="s">
        <v>40</v>
      </c>
      <c r="E114" s="210">
        <v>0</v>
      </c>
      <c r="F114" s="59">
        <v>0</v>
      </c>
      <c r="G114" s="210">
        <v>0</v>
      </c>
      <c r="H114" s="211"/>
      <c r="I114" s="210">
        <v>0</v>
      </c>
      <c r="J114" s="20"/>
      <c r="K114" s="19"/>
      <c r="L114" s="20"/>
      <c r="M114" s="20"/>
      <c r="N114" s="19"/>
      <c r="O114" s="59">
        <f>ROUND((O113/O112)*100,2)</f>
        <v>0</v>
      </c>
      <c r="P114" s="59">
        <f>ROUND((P113/P112)*100,2)</f>
        <v>0</v>
      </c>
    </row>
    <row r="115" spans="1:16" ht="19.5" customHeight="1">
      <c r="A115" s="445"/>
      <c r="B115" s="446"/>
      <c r="C115" s="648" t="s">
        <v>97</v>
      </c>
      <c r="D115" s="82" t="s">
        <v>38</v>
      </c>
      <c r="E115" s="288">
        <f>F115</f>
        <v>40983</v>
      </c>
      <c r="F115" s="289">
        <f>G115</f>
        <v>40983</v>
      </c>
      <c r="G115" s="288">
        <f>I115</f>
        <v>40983</v>
      </c>
      <c r="H115" s="290"/>
      <c r="I115" s="291">
        <v>40983</v>
      </c>
      <c r="J115" s="83"/>
      <c r="K115" s="84"/>
      <c r="L115" s="85"/>
      <c r="M115" s="85"/>
      <c r="N115" s="86"/>
      <c r="O115" s="85"/>
      <c r="P115" s="85"/>
    </row>
    <row r="116" spans="1:16" ht="18" customHeight="1">
      <c r="A116" s="401"/>
      <c r="B116" s="411"/>
      <c r="C116" s="596"/>
      <c r="D116" s="87" t="s">
        <v>39</v>
      </c>
      <c r="E116" s="292">
        <v>0</v>
      </c>
      <c r="F116" s="293">
        <v>0</v>
      </c>
      <c r="G116" s="292">
        <v>0</v>
      </c>
      <c r="H116" s="294"/>
      <c r="I116" s="295">
        <v>0</v>
      </c>
      <c r="J116" s="88"/>
      <c r="K116" s="89"/>
      <c r="L116" s="90"/>
      <c r="M116" s="90"/>
      <c r="N116" s="91"/>
      <c r="O116" s="90"/>
      <c r="P116" s="90"/>
    </row>
    <row r="117" spans="1:16" ht="18" customHeight="1">
      <c r="A117" s="401"/>
      <c r="B117" s="411"/>
      <c r="C117" s="447"/>
      <c r="D117" s="92" t="s">
        <v>40</v>
      </c>
      <c r="E117" s="296">
        <f>ROUND((E116/E115)*100,2)</f>
        <v>0</v>
      </c>
      <c r="F117" s="296">
        <f>ROUND((F116/F115)*100,2)</f>
        <v>0</v>
      </c>
      <c r="G117" s="296">
        <f>ROUND((G116/G115)*100,2)</f>
        <v>0</v>
      </c>
      <c r="H117" s="297"/>
      <c r="I117" s="296">
        <f>ROUND((I116/I115)*100,2)</f>
        <v>0</v>
      </c>
      <c r="J117" s="93"/>
      <c r="K117" s="94"/>
      <c r="L117" s="95"/>
      <c r="M117" s="95"/>
      <c r="N117" s="96"/>
      <c r="O117" s="95"/>
      <c r="P117" s="95"/>
    </row>
    <row r="118" spans="1:16" ht="15.75" customHeight="1">
      <c r="A118" s="401"/>
      <c r="B118" s="411"/>
      <c r="C118" s="648" t="s">
        <v>98</v>
      </c>
      <c r="D118" s="82" t="s">
        <v>38</v>
      </c>
      <c r="E118" s="288">
        <f>F118</f>
        <v>971600</v>
      </c>
      <c r="F118" s="289">
        <f>G118</f>
        <v>971600</v>
      </c>
      <c r="G118" s="288">
        <f>I118</f>
        <v>971600</v>
      </c>
      <c r="H118" s="298"/>
      <c r="I118" s="291">
        <v>971600</v>
      </c>
      <c r="J118" s="88"/>
      <c r="K118" s="89"/>
      <c r="L118" s="90"/>
      <c r="M118" s="90"/>
      <c r="N118" s="91"/>
      <c r="O118" s="90"/>
      <c r="P118" s="90"/>
    </row>
    <row r="119" spans="1:16" ht="16.5" customHeight="1">
      <c r="A119" s="401"/>
      <c r="B119" s="411"/>
      <c r="C119" s="596"/>
      <c r="D119" s="87" t="s">
        <v>39</v>
      </c>
      <c r="E119" s="292">
        <v>0</v>
      </c>
      <c r="F119" s="293">
        <v>0</v>
      </c>
      <c r="G119" s="292">
        <v>0</v>
      </c>
      <c r="H119" s="294"/>
      <c r="I119" s="295">
        <v>0</v>
      </c>
      <c r="J119" s="88"/>
      <c r="K119" s="89"/>
      <c r="L119" s="90"/>
      <c r="M119" s="90"/>
      <c r="N119" s="91"/>
      <c r="O119" s="90"/>
      <c r="P119" s="90"/>
    </row>
    <row r="120" spans="1:16" ht="18" customHeight="1">
      <c r="A120" s="401"/>
      <c r="B120" s="411"/>
      <c r="C120" s="448"/>
      <c r="D120" s="92" t="s">
        <v>40</v>
      </c>
      <c r="E120" s="296">
        <f>ROUND((E119/E118)*100,2)</f>
        <v>0</v>
      </c>
      <c r="F120" s="296">
        <f>ROUND((F119/F118)*100,2)</f>
        <v>0</v>
      </c>
      <c r="G120" s="296">
        <f>ROUND((G119/G118)*100,2)</f>
        <v>0</v>
      </c>
      <c r="H120" s="297"/>
      <c r="I120" s="296">
        <f>ROUND((I119/I118)*100,2)</f>
        <v>0</v>
      </c>
      <c r="J120" s="93"/>
      <c r="K120" s="94"/>
      <c r="L120" s="95"/>
      <c r="M120" s="95"/>
      <c r="N120" s="96"/>
      <c r="O120" s="95"/>
      <c r="P120" s="95"/>
    </row>
    <row r="121" spans="1:16" ht="15" customHeight="1">
      <c r="A121" s="401"/>
      <c r="B121" s="411"/>
      <c r="C121" s="648" t="s">
        <v>99</v>
      </c>
      <c r="D121" s="97" t="s">
        <v>38</v>
      </c>
      <c r="E121" s="288">
        <f>O121</f>
        <v>1200000</v>
      </c>
      <c r="F121" s="299"/>
      <c r="G121" s="300"/>
      <c r="H121" s="290"/>
      <c r="I121" s="301"/>
      <c r="J121" s="83"/>
      <c r="K121" s="83"/>
      <c r="L121" s="90"/>
      <c r="M121" s="90"/>
      <c r="N121" s="86"/>
      <c r="O121" s="99">
        <f>P121</f>
        <v>1200000</v>
      </c>
      <c r="P121" s="99">
        <v>1200000</v>
      </c>
    </row>
    <row r="122" spans="1:16" ht="15" customHeight="1">
      <c r="A122" s="401"/>
      <c r="B122" s="411"/>
      <c r="C122" s="596"/>
      <c r="D122" s="100" t="s">
        <v>39</v>
      </c>
      <c r="E122" s="292">
        <v>0</v>
      </c>
      <c r="F122" s="293"/>
      <c r="G122" s="292"/>
      <c r="H122" s="294"/>
      <c r="I122" s="295"/>
      <c r="J122" s="88"/>
      <c r="K122" s="88"/>
      <c r="L122" s="90"/>
      <c r="M122" s="90"/>
      <c r="N122" s="91"/>
      <c r="O122" s="106">
        <f>P122</f>
        <v>0</v>
      </c>
      <c r="P122" s="106">
        <v>0</v>
      </c>
    </row>
    <row r="123" spans="1:16" ht="17.25" customHeight="1" thickBot="1">
      <c r="A123" s="162"/>
      <c r="B123" s="303"/>
      <c r="C123" s="304"/>
      <c r="D123" s="305" t="s">
        <v>40</v>
      </c>
      <c r="E123" s="306">
        <f>ROUND((E122/E121)*100,2)</f>
        <v>0</v>
      </c>
      <c r="F123" s="306"/>
      <c r="G123" s="307"/>
      <c r="H123" s="308"/>
      <c r="I123" s="309"/>
      <c r="J123" s="142"/>
      <c r="K123" s="142"/>
      <c r="L123" s="114"/>
      <c r="M123" s="114"/>
      <c r="N123" s="113"/>
      <c r="O123" s="256">
        <f>P123</f>
        <v>0</v>
      </c>
      <c r="P123" s="256">
        <v>0</v>
      </c>
    </row>
    <row r="124" spans="1:16" ht="15.75" customHeight="1" thickBot="1">
      <c r="A124" s="357">
        <v>1</v>
      </c>
      <c r="B124" s="358" t="s">
        <v>34</v>
      </c>
      <c r="C124" s="359">
        <v>3</v>
      </c>
      <c r="D124" s="359">
        <v>4</v>
      </c>
      <c r="E124" s="360">
        <v>5</v>
      </c>
      <c r="F124" s="360">
        <v>6</v>
      </c>
      <c r="G124" s="360">
        <v>7</v>
      </c>
      <c r="H124" s="360">
        <v>8</v>
      </c>
      <c r="I124" s="360">
        <v>9</v>
      </c>
      <c r="J124" s="360">
        <v>10</v>
      </c>
      <c r="K124" s="360">
        <v>11</v>
      </c>
      <c r="L124" s="360">
        <v>12</v>
      </c>
      <c r="M124" s="360">
        <v>13</v>
      </c>
      <c r="N124" s="360">
        <v>14</v>
      </c>
      <c r="O124" s="360">
        <v>15</v>
      </c>
      <c r="P124" s="362">
        <v>16</v>
      </c>
    </row>
    <row r="125" spans="1:16" ht="18" customHeight="1">
      <c r="A125" s="573">
        <v>801</v>
      </c>
      <c r="B125" s="449"/>
      <c r="C125" s="649" t="s">
        <v>100</v>
      </c>
      <c r="D125" s="310" t="s">
        <v>38</v>
      </c>
      <c r="E125" s="311">
        <f>IF((F125+O125)&gt;0,(F125+O125)," ")</f>
        <v>21961550</v>
      </c>
      <c r="F125" s="312">
        <f>IF((G125+J125+K125)&gt;0,(G125+J125+K125)," ")</f>
        <v>20871550</v>
      </c>
      <c r="G125" s="313">
        <f>IF((H125+I125)&gt;0,(H125+I125)," ")</f>
        <v>20623676</v>
      </c>
      <c r="H125" s="312">
        <f>H128+H131+H134+H137+H140+H143+H146+H149+H155+H158</f>
        <v>17318824</v>
      </c>
      <c r="I125" s="311">
        <f>I128+I131+I134+I137+I140+I143+I146+I152+I155+I158</f>
        <v>3304852</v>
      </c>
      <c r="J125" s="314">
        <f>J140+J158</f>
        <v>39029</v>
      </c>
      <c r="K125" s="315">
        <f>K128+K131+K134+K137+K140+K143+K146</f>
        <v>208845</v>
      </c>
      <c r="L125" s="311" t="s">
        <v>0</v>
      </c>
      <c r="M125" s="311"/>
      <c r="N125" s="316"/>
      <c r="O125" s="311">
        <f>P125</f>
        <v>1090000</v>
      </c>
      <c r="P125" s="311">
        <f>P140+P134</f>
        <v>1090000</v>
      </c>
    </row>
    <row r="126" spans="1:16" ht="15" customHeight="1">
      <c r="A126" s="571"/>
      <c r="B126" s="431"/>
      <c r="C126" s="643"/>
      <c r="D126" s="54" t="s">
        <v>39</v>
      </c>
      <c r="E126" s="27">
        <f>E129+E132+E135+E138+E141+E144+E147+E150+E153+E156+E159</f>
        <v>11412913.389999999</v>
      </c>
      <c r="F126" s="26">
        <f>F129+F132+F135+F138+F141+F144+F147+F150+F153+F156+F159</f>
        <v>11400287.389999999</v>
      </c>
      <c r="G126" s="174">
        <f>G129+G132+G135+G138+G141+G144+G147+G150+G153+G156+G159</f>
        <v>11293257.33</v>
      </c>
      <c r="H126" s="26">
        <f>H129+H132+H135+H138+H141+H144+H147+H150+H156+H159</f>
        <v>9149954.18</v>
      </c>
      <c r="I126" s="27">
        <f>I129+I132+I135+I138+I141+I144+I147+I153+I156+I159</f>
        <v>2143303.15</v>
      </c>
      <c r="J126" s="57">
        <f>J141+J159</f>
        <v>12474.78</v>
      </c>
      <c r="K126" s="279">
        <f>K129+K132+K135+K138+K141+K144+K147</f>
        <v>94555.28</v>
      </c>
      <c r="L126" s="27" t="str">
        <f>L135</f>
        <v> </v>
      </c>
      <c r="M126" s="27"/>
      <c r="N126" s="17"/>
      <c r="O126" s="27">
        <f>O141+O135</f>
        <v>12626</v>
      </c>
      <c r="P126" s="27">
        <f>P141+P135</f>
        <v>12626</v>
      </c>
    </row>
    <row r="127" spans="1:16" ht="13.5" customHeight="1">
      <c r="A127" s="572"/>
      <c r="B127" s="432"/>
      <c r="C127" s="397"/>
      <c r="D127" s="58" t="s">
        <v>40</v>
      </c>
      <c r="E127" s="59">
        <f>ROUND((E126/E125)*100,2)</f>
        <v>51.97</v>
      </c>
      <c r="F127" s="59">
        <f aca="true" t="shared" si="5" ref="F127:P127">ROUND((F126/F125)*100,2)</f>
        <v>54.62</v>
      </c>
      <c r="G127" s="59">
        <f t="shared" si="5"/>
        <v>54.76</v>
      </c>
      <c r="H127" s="59">
        <f t="shared" si="5"/>
        <v>52.83</v>
      </c>
      <c r="I127" s="59">
        <f t="shared" si="5"/>
        <v>64.85</v>
      </c>
      <c r="J127" s="59">
        <f t="shared" si="5"/>
        <v>31.96</v>
      </c>
      <c r="K127" s="59">
        <f t="shared" si="5"/>
        <v>45.28</v>
      </c>
      <c r="L127" s="59" t="s">
        <v>0</v>
      </c>
      <c r="M127" s="59"/>
      <c r="N127" s="19"/>
      <c r="O127" s="59">
        <f t="shared" si="5"/>
        <v>1.16</v>
      </c>
      <c r="P127" s="59">
        <f t="shared" si="5"/>
        <v>1.16</v>
      </c>
    </row>
    <row r="128" spans="1:16" ht="14.25" customHeight="1">
      <c r="A128" s="450"/>
      <c r="B128" s="438" t="s">
        <v>101</v>
      </c>
      <c r="C128" s="593" t="s">
        <v>102</v>
      </c>
      <c r="D128" s="82" t="s">
        <v>38</v>
      </c>
      <c r="E128" s="99">
        <f>IF((F128)&gt;0,(F128)," ")</f>
        <v>694797</v>
      </c>
      <c r="F128" s="99">
        <f>IF((G128+J128+K128+L128+N128)&gt;0,(G128+J128+K128+L128+N128)," ")</f>
        <v>694797</v>
      </c>
      <c r="G128" s="99">
        <f>IF((H128+I128)&gt;0,(H128+I128)," ")</f>
        <v>690169</v>
      </c>
      <c r="H128" s="245">
        <v>476645</v>
      </c>
      <c r="I128" s="245">
        <v>213524</v>
      </c>
      <c r="J128" s="247"/>
      <c r="K128" s="245">
        <v>4628</v>
      </c>
      <c r="L128" s="104"/>
      <c r="M128" s="104"/>
      <c r="N128" s="269"/>
      <c r="O128" s="99" t="s">
        <v>0</v>
      </c>
      <c r="P128" s="99" t="s">
        <v>0</v>
      </c>
    </row>
    <row r="129" spans="1:16" ht="14.25" customHeight="1">
      <c r="A129" s="420"/>
      <c r="B129" s="427"/>
      <c r="C129" s="596"/>
      <c r="D129" s="87" t="s">
        <v>39</v>
      </c>
      <c r="E129" s="106">
        <f>F129</f>
        <v>382318.5</v>
      </c>
      <c r="F129" s="106">
        <f>G129+K129</f>
        <v>382318.5</v>
      </c>
      <c r="G129" s="106">
        <f>H129+I129</f>
        <v>381369.52</v>
      </c>
      <c r="H129" s="249">
        <v>255789.45</v>
      </c>
      <c r="I129" s="249">
        <v>125580.07</v>
      </c>
      <c r="J129" s="249"/>
      <c r="K129" s="249">
        <v>948.98</v>
      </c>
      <c r="L129" s="106"/>
      <c r="M129" s="106"/>
      <c r="N129" s="102"/>
      <c r="O129" s="106" t="s">
        <v>0</v>
      </c>
      <c r="P129" s="106" t="s">
        <v>0</v>
      </c>
    </row>
    <row r="130" spans="1:16" ht="15.75" customHeight="1">
      <c r="A130" s="420"/>
      <c r="B130" s="427"/>
      <c r="C130" s="424"/>
      <c r="D130" s="87" t="s">
        <v>40</v>
      </c>
      <c r="E130" s="107">
        <f>ROUND((E129/E128)*100,2)</f>
        <v>55.03</v>
      </c>
      <c r="F130" s="107">
        <f>ROUND((F129/F128)*100,2)</f>
        <v>55.03</v>
      </c>
      <c r="G130" s="107">
        <f>ROUND((G129/G128)*100,2)</f>
        <v>55.26</v>
      </c>
      <c r="H130" s="107">
        <f>ROUND((H129/H128)*100,2)</f>
        <v>53.66</v>
      </c>
      <c r="I130" s="107">
        <f>ROUND((I129/I128)*100,2)</f>
        <v>58.81</v>
      </c>
      <c r="J130" s="251"/>
      <c r="K130" s="107">
        <f>ROUND((K129/K128)*100,2)</f>
        <v>20.51</v>
      </c>
      <c r="L130" s="107"/>
      <c r="M130" s="107"/>
      <c r="N130" s="265"/>
      <c r="O130" s="107" t="s">
        <v>0</v>
      </c>
      <c r="P130" s="107" t="s">
        <v>0</v>
      </c>
    </row>
    <row r="131" spans="1:16" ht="14.25" customHeight="1">
      <c r="A131" s="420"/>
      <c r="B131" s="438" t="s">
        <v>103</v>
      </c>
      <c r="C131" s="593" t="s">
        <v>104</v>
      </c>
      <c r="D131" s="82" t="s">
        <v>38</v>
      </c>
      <c r="E131" s="253">
        <f>IF((F131+O131)&gt;0,(F131+O131)," ")</f>
        <v>2272578</v>
      </c>
      <c r="F131" s="253">
        <f>IF((G131+J131+K131+L131+N131)&gt;0,(G131+J131+K131+L131+N131)," ")</f>
        <v>2272578</v>
      </c>
      <c r="G131" s="253">
        <f>IF((H131+I131)&gt;0,(H131+I131)," ")</f>
        <v>2214484</v>
      </c>
      <c r="H131" s="274">
        <v>1993323</v>
      </c>
      <c r="I131" s="108">
        <v>221161</v>
      </c>
      <c r="J131" s="249"/>
      <c r="K131" s="108">
        <v>58094</v>
      </c>
      <c r="L131" s="106"/>
      <c r="M131" s="106"/>
      <c r="N131" s="91"/>
      <c r="O131" s="90"/>
      <c r="P131" s="90"/>
    </row>
    <row r="132" spans="1:16" ht="13.5" customHeight="1">
      <c r="A132" s="420"/>
      <c r="B132" s="427"/>
      <c r="C132" s="596"/>
      <c r="D132" s="87" t="s">
        <v>39</v>
      </c>
      <c r="E132" s="106">
        <f>F132</f>
        <v>1182798.03</v>
      </c>
      <c r="F132" s="106">
        <f>G132+K132</f>
        <v>1182798.03</v>
      </c>
      <c r="G132" s="106">
        <f>H132+I132</f>
        <v>1160985.49</v>
      </c>
      <c r="H132" s="249">
        <v>1010125.19</v>
      </c>
      <c r="I132" s="109">
        <v>150860.3</v>
      </c>
      <c r="J132" s="249"/>
      <c r="K132" s="109">
        <v>21812.54</v>
      </c>
      <c r="L132" s="106"/>
      <c r="M132" s="106"/>
      <c r="N132" s="91"/>
      <c r="O132" s="90"/>
      <c r="P132" s="90"/>
    </row>
    <row r="133" spans="1:16" ht="15.75" customHeight="1">
      <c r="A133" s="420"/>
      <c r="B133" s="451"/>
      <c r="C133" s="426"/>
      <c r="D133" s="92" t="s">
        <v>40</v>
      </c>
      <c r="E133" s="107">
        <f>ROUND((E132/E131)*100,2)</f>
        <v>52.05</v>
      </c>
      <c r="F133" s="107">
        <f>ROUND((F132/F131)*100,2)</f>
        <v>52.05</v>
      </c>
      <c r="G133" s="107">
        <f>ROUND((G132/G131)*100,2)</f>
        <v>52.43</v>
      </c>
      <c r="H133" s="107">
        <f>ROUND((H132/H131)*100,2)</f>
        <v>50.68</v>
      </c>
      <c r="I133" s="107">
        <f>ROUND((I132/I131)*100,2)</f>
        <v>68.21</v>
      </c>
      <c r="J133" s="251"/>
      <c r="K133" s="107">
        <f>ROUND((K132/K131)*100,2)</f>
        <v>37.55</v>
      </c>
      <c r="L133" s="107"/>
      <c r="M133" s="107"/>
      <c r="N133" s="96"/>
      <c r="O133" s="95"/>
      <c r="P133" s="95"/>
    </row>
    <row r="134" spans="1:16" ht="15" customHeight="1">
      <c r="A134" s="420"/>
      <c r="B134" s="427" t="s">
        <v>105</v>
      </c>
      <c r="C134" s="593" t="s">
        <v>106</v>
      </c>
      <c r="D134" s="110" t="s">
        <v>38</v>
      </c>
      <c r="E134" s="253">
        <f>IF((F134+O134)&gt;0,(F134+O134)," ")</f>
        <v>6390992</v>
      </c>
      <c r="F134" s="253">
        <f>IF((G134+J134+K134)&gt;0,(G134+J134+K134)," ")</f>
        <v>5690992</v>
      </c>
      <c r="G134" s="253">
        <f>IF((H134+I134)&gt;0,(H134+I134)," ")</f>
        <v>5671950</v>
      </c>
      <c r="H134" s="274">
        <v>4877520</v>
      </c>
      <c r="I134" s="254">
        <v>794430</v>
      </c>
      <c r="J134" s="274"/>
      <c r="K134" s="108">
        <v>19042</v>
      </c>
      <c r="L134" s="253" t="s">
        <v>0</v>
      </c>
      <c r="M134" s="253"/>
      <c r="N134" s="91"/>
      <c r="O134" s="503">
        <f>P134</f>
        <v>700000</v>
      </c>
      <c r="P134" s="503">
        <v>700000</v>
      </c>
    </row>
    <row r="135" spans="1:16" ht="15" customHeight="1">
      <c r="A135" s="420"/>
      <c r="B135" s="439"/>
      <c r="C135" s="595"/>
      <c r="D135" s="87" t="s">
        <v>39</v>
      </c>
      <c r="E135" s="106">
        <f>F135+O135</f>
        <v>2975721.4</v>
      </c>
      <c r="F135" s="106">
        <f>G135+K135</f>
        <v>2968587.4</v>
      </c>
      <c r="G135" s="106">
        <f>H135+I135</f>
        <v>2959870.76</v>
      </c>
      <c r="H135" s="249">
        <v>2431265.27</v>
      </c>
      <c r="I135" s="250">
        <v>528605.49</v>
      </c>
      <c r="J135" s="249"/>
      <c r="K135" s="109">
        <v>8716.64</v>
      </c>
      <c r="L135" s="106" t="s">
        <v>0</v>
      </c>
      <c r="M135" s="106"/>
      <c r="N135" s="91"/>
      <c r="O135" s="106">
        <f>P135</f>
        <v>7134</v>
      </c>
      <c r="P135" s="106">
        <v>7134</v>
      </c>
    </row>
    <row r="136" spans="1:16" ht="14.25" customHeight="1">
      <c r="A136" s="420"/>
      <c r="B136" s="439"/>
      <c r="C136" s="424"/>
      <c r="D136" s="87" t="s">
        <v>40</v>
      </c>
      <c r="E136" s="106">
        <f>ROUND((E135/E134)*100,2)</f>
        <v>46.56</v>
      </c>
      <c r="F136" s="106">
        <f>ROUND((F135/F134)*100,2)</f>
        <v>52.16</v>
      </c>
      <c r="G136" s="106">
        <f>ROUND((G135/G134)*100,2)</f>
        <v>52.18</v>
      </c>
      <c r="H136" s="106">
        <f>ROUND((H135/H134)*100,2)</f>
        <v>49.85</v>
      </c>
      <c r="I136" s="106">
        <f>ROUND((I135/I134)*100,2)</f>
        <v>66.54</v>
      </c>
      <c r="J136" s="249"/>
      <c r="K136" s="106">
        <f>ROUND((K135/K134)*100,2)</f>
        <v>45.78</v>
      </c>
      <c r="L136" s="106" t="s">
        <v>0</v>
      </c>
      <c r="M136" s="106"/>
      <c r="N136" s="91"/>
      <c r="O136" s="106">
        <f>ROUND((O135/O134)*100,2)</f>
        <v>1.02</v>
      </c>
      <c r="P136" s="106">
        <f>ROUND((P135/P134)*100,2)</f>
        <v>1.02</v>
      </c>
    </row>
    <row r="137" spans="1:16" ht="15" customHeight="1">
      <c r="A137" s="401"/>
      <c r="B137" s="405" t="s">
        <v>107</v>
      </c>
      <c r="C137" s="593" t="s">
        <v>108</v>
      </c>
      <c r="D137" s="82" t="s">
        <v>38</v>
      </c>
      <c r="E137" s="99">
        <f>IF((F137+O137)&gt;0,(F137+O137)," ")</f>
        <v>68248</v>
      </c>
      <c r="F137" s="99">
        <f>IF((G137+J137+K137+L137+N137)&gt;0,(G137+J137+K137+L137+N137)," ")</f>
        <v>68248</v>
      </c>
      <c r="G137" s="99">
        <f>IF((H137+I137)&gt;0,(H137+I137)," ")</f>
        <v>68148</v>
      </c>
      <c r="H137" s="245">
        <v>65232</v>
      </c>
      <c r="I137" s="246">
        <v>2916</v>
      </c>
      <c r="J137" s="245"/>
      <c r="K137" s="317">
        <v>100</v>
      </c>
      <c r="L137" s="104"/>
      <c r="M137" s="104"/>
      <c r="N137" s="86"/>
      <c r="O137" s="85"/>
      <c r="P137" s="85"/>
    </row>
    <row r="138" spans="1:16" ht="14.25" customHeight="1">
      <c r="A138" s="401"/>
      <c r="B138" s="402"/>
      <c r="C138" s="596"/>
      <c r="D138" s="87" t="s">
        <v>39</v>
      </c>
      <c r="E138" s="106">
        <f>F138</f>
        <v>33911.43</v>
      </c>
      <c r="F138" s="106">
        <f>G138+K138</f>
        <v>33911.43</v>
      </c>
      <c r="G138" s="106">
        <f>H138+I138</f>
        <v>33911.43</v>
      </c>
      <c r="H138" s="249">
        <v>31724.43</v>
      </c>
      <c r="I138" s="250">
        <v>2187</v>
      </c>
      <c r="J138" s="249"/>
      <c r="K138" s="109">
        <v>0</v>
      </c>
      <c r="L138" s="106"/>
      <c r="M138" s="106"/>
      <c r="N138" s="91"/>
      <c r="O138" s="90"/>
      <c r="P138" s="90"/>
    </row>
    <row r="139" spans="1:16" ht="14.25" customHeight="1">
      <c r="A139" s="401"/>
      <c r="B139" s="403"/>
      <c r="C139" s="426"/>
      <c r="D139" s="92" t="s">
        <v>40</v>
      </c>
      <c r="E139" s="107">
        <f>ROUND((E138/E137)*100,2)</f>
        <v>49.69</v>
      </c>
      <c r="F139" s="107">
        <f>ROUND((F138/F137)*100,2)</f>
        <v>49.69</v>
      </c>
      <c r="G139" s="107">
        <f>ROUND((G138/G137)*100,2)</f>
        <v>49.76</v>
      </c>
      <c r="H139" s="107">
        <f>ROUND((H138/H137)*100,2)</f>
        <v>48.63</v>
      </c>
      <c r="I139" s="107">
        <v>75</v>
      </c>
      <c r="J139" s="251"/>
      <c r="K139" s="107">
        <f>ROUND((K138/K137)*100,2)</f>
        <v>0</v>
      </c>
      <c r="L139" s="107"/>
      <c r="M139" s="107"/>
      <c r="N139" s="96"/>
      <c r="O139" s="95"/>
      <c r="P139" s="95"/>
    </row>
    <row r="140" spans="1:16" ht="15" customHeight="1">
      <c r="A140" s="420"/>
      <c r="B140" s="427" t="s">
        <v>109</v>
      </c>
      <c r="C140" s="593" t="s">
        <v>110</v>
      </c>
      <c r="D140" s="110" t="s">
        <v>38</v>
      </c>
      <c r="E140" s="253">
        <f>IF((F140+O140)&gt;0,(F140+O140)," ")</f>
        <v>10648104</v>
      </c>
      <c r="F140" s="253">
        <f>IF((G140+J140+K140+L140+N140)&gt;0,(G140+J140+K140+L140+N140)," ")</f>
        <v>10258104</v>
      </c>
      <c r="G140" s="253">
        <f>IF((H140+I140)&gt;0,(H140+I140)," ")</f>
        <v>10097098</v>
      </c>
      <c r="H140" s="274">
        <v>8533228</v>
      </c>
      <c r="I140" s="254">
        <v>1563870</v>
      </c>
      <c r="J140" s="274">
        <v>36029</v>
      </c>
      <c r="K140" s="274">
        <v>124977</v>
      </c>
      <c r="L140" s="106"/>
      <c r="M140" s="106"/>
      <c r="N140" s="91"/>
      <c r="O140" s="253">
        <f>P140</f>
        <v>390000</v>
      </c>
      <c r="P140" s="253">
        <v>390000</v>
      </c>
    </row>
    <row r="141" spans="1:16" ht="13.5" customHeight="1">
      <c r="A141" s="420"/>
      <c r="B141" s="427"/>
      <c r="C141" s="595"/>
      <c r="D141" s="87" t="s">
        <v>39</v>
      </c>
      <c r="E141" s="106">
        <f>F141+O141</f>
        <v>5819864.7</v>
      </c>
      <c r="F141" s="106">
        <f>G141+J141+K141</f>
        <v>5814372.7</v>
      </c>
      <c r="G141" s="106">
        <f>H141+I141</f>
        <v>5741820.8</v>
      </c>
      <c r="H141" s="249">
        <v>4723692.64</v>
      </c>
      <c r="I141" s="250">
        <v>1018128.16</v>
      </c>
      <c r="J141" s="249">
        <v>9474.78</v>
      </c>
      <c r="K141" s="249">
        <v>63077.12</v>
      </c>
      <c r="L141" s="106"/>
      <c r="M141" s="106"/>
      <c r="N141" s="91"/>
      <c r="O141" s="106">
        <f>P141</f>
        <v>5492</v>
      </c>
      <c r="P141" s="106">
        <v>5492</v>
      </c>
    </row>
    <row r="142" spans="1:16" ht="13.5" customHeight="1">
      <c r="A142" s="420"/>
      <c r="B142" s="427"/>
      <c r="C142" s="424"/>
      <c r="D142" s="87" t="s">
        <v>40</v>
      </c>
      <c r="E142" s="106">
        <f>ROUND((E141/E140)*100,2)</f>
        <v>54.66</v>
      </c>
      <c r="F142" s="107">
        <f aca="true" t="shared" si="6" ref="F142:K142">ROUND((F141/F140)*100,2)</f>
        <v>56.68</v>
      </c>
      <c r="G142" s="107">
        <f t="shared" si="6"/>
        <v>56.87</v>
      </c>
      <c r="H142" s="107">
        <f t="shared" si="6"/>
        <v>55.36</v>
      </c>
      <c r="I142" s="107">
        <f t="shared" si="6"/>
        <v>65.1</v>
      </c>
      <c r="J142" s="107">
        <f t="shared" si="6"/>
        <v>26.3</v>
      </c>
      <c r="K142" s="107">
        <f t="shared" si="6"/>
        <v>50.47</v>
      </c>
      <c r="L142" s="107"/>
      <c r="M142" s="107"/>
      <c r="N142" s="96"/>
      <c r="O142" s="107">
        <f>ROUND((O141/O140)*100,2)</f>
        <v>1.41</v>
      </c>
      <c r="P142" s="107">
        <f>ROUND((P141/P140)*100,2)</f>
        <v>1.41</v>
      </c>
    </row>
    <row r="143" spans="1:16" ht="15" customHeight="1">
      <c r="A143" s="105"/>
      <c r="B143" s="421" t="s">
        <v>111</v>
      </c>
      <c r="C143" s="593" t="s">
        <v>112</v>
      </c>
      <c r="D143" s="82" t="s">
        <v>38</v>
      </c>
      <c r="E143" s="99">
        <f>IF((F143+O143)&gt;0,(F143+O143)," ")</f>
        <v>458305</v>
      </c>
      <c r="F143" s="253">
        <f>IF((G143+J143+K143+L143+N143)&gt;0,(G143+J143+K143+L143+N143)," ")</f>
        <v>458305</v>
      </c>
      <c r="G143" s="253">
        <f>IF((H143+I143)&gt;0,(H143+I143)," ")</f>
        <v>456915</v>
      </c>
      <c r="H143" s="274">
        <v>437405</v>
      </c>
      <c r="I143" s="254">
        <v>19510</v>
      </c>
      <c r="J143" s="274"/>
      <c r="K143" s="108">
        <v>1390</v>
      </c>
      <c r="L143" s="106"/>
      <c r="M143" s="106"/>
      <c r="N143" s="91"/>
      <c r="O143" s="90"/>
      <c r="P143" s="90"/>
    </row>
    <row r="144" spans="1:16" ht="13.5" customHeight="1">
      <c r="A144" s="105"/>
      <c r="B144" s="423"/>
      <c r="C144" s="596"/>
      <c r="D144" s="87" t="s">
        <v>39</v>
      </c>
      <c r="E144" s="106">
        <f>F144</f>
        <v>246610.92</v>
      </c>
      <c r="F144" s="106">
        <f>G144+K144</f>
        <v>246610.92</v>
      </c>
      <c r="G144" s="106">
        <f>H144+I144</f>
        <v>246610.92</v>
      </c>
      <c r="H144" s="249">
        <v>231977.92</v>
      </c>
      <c r="I144" s="250">
        <v>14633</v>
      </c>
      <c r="J144" s="249"/>
      <c r="K144" s="109">
        <v>0</v>
      </c>
      <c r="L144" s="106"/>
      <c r="M144" s="106"/>
      <c r="N144" s="91"/>
      <c r="O144" s="90"/>
      <c r="P144" s="90"/>
    </row>
    <row r="145" spans="1:16" ht="14.25" customHeight="1">
      <c r="A145" s="105"/>
      <c r="B145" s="425"/>
      <c r="C145" s="426"/>
      <c r="D145" s="92" t="s">
        <v>40</v>
      </c>
      <c r="E145" s="107">
        <f>ROUND((E144/E143)*100,2)</f>
        <v>53.81</v>
      </c>
      <c r="F145" s="107">
        <f>ROUND((F144/F143)*100,2)</f>
        <v>53.81</v>
      </c>
      <c r="G145" s="107">
        <f>ROUND((G144/G143)*100,2)</f>
        <v>53.97</v>
      </c>
      <c r="H145" s="107">
        <f>ROUND((H144/H143)*100,2)</f>
        <v>53.04</v>
      </c>
      <c r="I145" s="107">
        <f>ROUND((I144/I143)*100,2)</f>
        <v>75</v>
      </c>
      <c r="J145" s="251"/>
      <c r="K145" s="107">
        <f>ROUND((K144/K143)*100,2)</f>
        <v>0</v>
      </c>
      <c r="L145" s="106"/>
      <c r="M145" s="106"/>
      <c r="N145" s="91"/>
      <c r="O145" s="90"/>
      <c r="P145" s="90"/>
    </row>
    <row r="146" spans="1:16" ht="14.25" customHeight="1">
      <c r="A146" s="105"/>
      <c r="B146" s="427" t="s">
        <v>113</v>
      </c>
      <c r="C146" s="593" t="s">
        <v>197</v>
      </c>
      <c r="D146" s="110" t="s">
        <v>38</v>
      </c>
      <c r="E146" s="253">
        <f>IF((F146+O146)&gt;0,(F146+O146)," ")</f>
        <v>505598</v>
      </c>
      <c r="F146" s="253">
        <f>IF((G146+J146+K146+L146+N146)&gt;0,(G146+J146+K146+L146+N146)," ")</f>
        <v>505598</v>
      </c>
      <c r="G146" s="253">
        <f>IF((H146+I146)&gt;0,(H146+I146)," ")</f>
        <v>504984</v>
      </c>
      <c r="H146" s="274">
        <v>441911</v>
      </c>
      <c r="I146" s="254">
        <v>63073</v>
      </c>
      <c r="J146" s="274"/>
      <c r="K146" s="245">
        <v>614</v>
      </c>
      <c r="L146" s="104"/>
      <c r="M146" s="104"/>
      <c r="N146" s="86"/>
      <c r="O146" s="85"/>
      <c r="P146" s="85"/>
    </row>
    <row r="147" spans="1:16" ht="13.5" customHeight="1">
      <c r="A147" s="105"/>
      <c r="B147" s="427"/>
      <c r="C147" s="596"/>
      <c r="D147" s="87" t="s">
        <v>39</v>
      </c>
      <c r="E147" s="106">
        <f>F147</f>
        <v>244102.87</v>
      </c>
      <c r="F147" s="106">
        <f>G147+K147</f>
        <v>244102.87</v>
      </c>
      <c r="G147" s="106">
        <f>H147+I147</f>
        <v>244102.87</v>
      </c>
      <c r="H147" s="249">
        <v>219128.27</v>
      </c>
      <c r="I147" s="250">
        <v>24974.6</v>
      </c>
      <c r="J147" s="249"/>
      <c r="K147" s="249">
        <v>0</v>
      </c>
      <c r="L147" s="106"/>
      <c r="M147" s="106"/>
      <c r="N147" s="91"/>
      <c r="O147" s="90"/>
      <c r="P147" s="90"/>
    </row>
    <row r="148" spans="1:16" ht="17.25" customHeight="1">
      <c r="A148" s="105"/>
      <c r="B148" s="427"/>
      <c r="C148" s="637"/>
      <c r="D148" s="87" t="s">
        <v>40</v>
      </c>
      <c r="E148" s="106">
        <f>ROUND((E147/E146)*100,2)</f>
        <v>48.28</v>
      </c>
      <c r="F148" s="107">
        <f>ROUND((F147/F146)*100,2)</f>
        <v>48.28</v>
      </c>
      <c r="G148" s="107">
        <f>ROUND((G147/G146)*100,2)</f>
        <v>48.34</v>
      </c>
      <c r="H148" s="107">
        <f>ROUND((H147/H146)*100,2)</f>
        <v>49.59</v>
      </c>
      <c r="I148" s="107">
        <f>ROUND((I147/I146)*100,2)</f>
        <v>39.6</v>
      </c>
      <c r="J148" s="249"/>
      <c r="K148" s="107">
        <f>ROUND((K147/K146)*100,2)</f>
        <v>0</v>
      </c>
      <c r="L148" s="107"/>
      <c r="M148" s="107"/>
      <c r="N148" s="96"/>
      <c r="O148" s="95"/>
      <c r="P148" s="95"/>
    </row>
    <row r="149" spans="1:16" ht="15" customHeight="1">
      <c r="A149" s="105"/>
      <c r="B149" s="421" t="s">
        <v>114</v>
      </c>
      <c r="C149" s="593" t="s">
        <v>115</v>
      </c>
      <c r="D149" s="82" t="s">
        <v>38</v>
      </c>
      <c r="E149" s="99">
        <f>IF((F149+O149)&gt;0,(F149+O149)," ")</f>
        <v>393818</v>
      </c>
      <c r="F149" s="253">
        <f>IF((G149+J149+K149+L149+N149)&gt;0,(G149+J149+K149+L149+N149)," ")</f>
        <v>393818</v>
      </c>
      <c r="G149" s="253">
        <f>IF((H149+I149)&gt;0,(H149+I149)," ")</f>
        <v>393818</v>
      </c>
      <c r="H149" s="274">
        <v>393818</v>
      </c>
      <c r="I149" s="250"/>
      <c r="J149" s="83"/>
      <c r="K149" s="123"/>
      <c r="L149" s="90"/>
      <c r="M149" s="90"/>
      <c r="N149" s="91"/>
      <c r="O149" s="90"/>
      <c r="P149" s="90"/>
    </row>
    <row r="150" spans="1:16" ht="15" customHeight="1">
      <c r="A150" s="105"/>
      <c r="B150" s="423"/>
      <c r="C150" s="596"/>
      <c r="D150" s="87" t="s">
        <v>39</v>
      </c>
      <c r="E150" s="106">
        <f>F150</f>
        <v>197338.39</v>
      </c>
      <c r="F150" s="106">
        <f>G150</f>
        <v>197338.39</v>
      </c>
      <c r="G150" s="106">
        <f>H150</f>
        <v>197338.39</v>
      </c>
      <c r="H150" s="249">
        <v>197338.39</v>
      </c>
      <c r="I150" s="250"/>
      <c r="J150" s="88"/>
      <c r="K150" s="123"/>
      <c r="L150" s="90"/>
      <c r="M150" s="90"/>
      <c r="N150" s="91"/>
      <c r="O150" s="90"/>
      <c r="P150" s="90"/>
    </row>
    <row r="151" spans="1:16" ht="15.75" customHeight="1">
      <c r="A151" s="105"/>
      <c r="B151" s="425"/>
      <c r="C151" s="426"/>
      <c r="D151" s="92" t="s">
        <v>40</v>
      </c>
      <c r="E151" s="107">
        <f>ROUND((E150/E149)*100,2)</f>
        <v>50.11</v>
      </c>
      <c r="F151" s="107">
        <f>ROUND((F150/F149)*100,2)</f>
        <v>50.11</v>
      </c>
      <c r="G151" s="107">
        <f>ROUND((G150/G149)*100,2)</f>
        <v>50.11</v>
      </c>
      <c r="H151" s="107">
        <f>ROUND((H150/H149)*100,2)</f>
        <v>50.11</v>
      </c>
      <c r="I151" s="252"/>
      <c r="J151" s="93"/>
      <c r="K151" s="123"/>
      <c r="L151" s="90"/>
      <c r="M151" s="90"/>
      <c r="N151" s="91"/>
      <c r="O151" s="90"/>
      <c r="P151" s="90"/>
    </row>
    <row r="152" spans="1:16" ht="15.75" customHeight="1">
      <c r="A152" s="105"/>
      <c r="B152" s="427" t="s">
        <v>116</v>
      </c>
      <c r="C152" s="593" t="s">
        <v>117</v>
      </c>
      <c r="D152" s="110" t="s">
        <v>38</v>
      </c>
      <c r="E152" s="253">
        <f>IF((F152+O152)&gt;0,(F152+O152)," ")</f>
        <v>110743</v>
      </c>
      <c r="F152" s="253">
        <f>IF((G152+J152+K152+L152+N152)&gt;0,(G152+J152+K152+L152+N152)," ")</f>
        <v>110743</v>
      </c>
      <c r="G152" s="253">
        <f>IF((I152)&gt;0,(I152)," ")</f>
        <v>110743</v>
      </c>
      <c r="H152" s="274" t="s">
        <v>0</v>
      </c>
      <c r="I152" s="254">
        <v>110743</v>
      </c>
      <c r="J152" s="88"/>
      <c r="K152" s="83"/>
      <c r="L152" s="85"/>
      <c r="M152" s="85"/>
      <c r="N152" s="86"/>
      <c r="O152" s="85"/>
      <c r="P152" s="85"/>
    </row>
    <row r="153" spans="1:16" ht="14.25" customHeight="1">
      <c r="A153" s="105"/>
      <c r="B153" s="427"/>
      <c r="C153" s="595"/>
      <c r="D153" s="87" t="s">
        <v>39</v>
      </c>
      <c r="E153" s="106">
        <f>F153</f>
        <v>38824.13</v>
      </c>
      <c r="F153" s="106">
        <f>G153</f>
        <v>38824.13</v>
      </c>
      <c r="G153" s="106">
        <f>I153</f>
        <v>38824.13</v>
      </c>
      <c r="H153" s="249" t="s">
        <v>0</v>
      </c>
      <c r="I153" s="250">
        <v>38824.13</v>
      </c>
      <c r="J153" s="88"/>
      <c r="K153" s="88"/>
      <c r="L153" s="90"/>
      <c r="M153" s="90"/>
      <c r="N153" s="91"/>
      <c r="O153" s="90"/>
      <c r="P153" s="90"/>
    </row>
    <row r="154" spans="1:16" ht="15.75" customHeight="1">
      <c r="A154" s="105"/>
      <c r="B154" s="427"/>
      <c r="C154" s="424"/>
      <c r="D154" s="87" t="s">
        <v>40</v>
      </c>
      <c r="E154" s="106">
        <f>ROUND((E153/E152)*100,2)</f>
        <v>35.06</v>
      </c>
      <c r="F154" s="106">
        <f>ROUND((F153/F152)*100,2)</f>
        <v>35.06</v>
      </c>
      <c r="G154" s="106">
        <f>ROUND((G153/G152)*100,2)</f>
        <v>35.06</v>
      </c>
      <c r="H154" s="106" t="s">
        <v>0</v>
      </c>
      <c r="I154" s="106">
        <f>ROUND((I153/I152)*100,2)</f>
        <v>35.06</v>
      </c>
      <c r="J154" s="88"/>
      <c r="K154" s="93"/>
      <c r="L154" s="95"/>
      <c r="M154" s="95"/>
      <c r="N154" s="96"/>
      <c r="O154" s="95"/>
      <c r="P154" s="95"/>
    </row>
    <row r="155" spans="1:16" ht="14.25" customHeight="1">
      <c r="A155" s="105"/>
      <c r="B155" s="421" t="s">
        <v>118</v>
      </c>
      <c r="C155" s="593" t="s">
        <v>186</v>
      </c>
      <c r="D155" s="82" t="s">
        <v>38</v>
      </c>
      <c r="E155" s="99">
        <f>IF((F155+O155)&gt;0,(F155+O155)," ")</f>
        <v>220592</v>
      </c>
      <c r="F155" s="99">
        <f>IF((G155+J155+K155+L155+N155)&gt;0,(G155+J155+K155+L155+N155)," ")</f>
        <v>220592</v>
      </c>
      <c r="G155" s="99">
        <f>IF((H155+I155)&gt;0,(H155+I155)," ")</f>
        <v>220592</v>
      </c>
      <c r="H155" s="245">
        <v>92742</v>
      </c>
      <c r="I155" s="246">
        <v>127850</v>
      </c>
      <c r="J155" s="83"/>
      <c r="K155" s="123"/>
      <c r="L155" s="90"/>
      <c r="M155" s="90"/>
      <c r="N155" s="91"/>
      <c r="O155" s="90"/>
      <c r="P155" s="90"/>
    </row>
    <row r="156" spans="1:16" ht="15" customHeight="1">
      <c r="A156" s="105"/>
      <c r="B156" s="423"/>
      <c r="C156" s="596"/>
      <c r="D156" s="87" t="s">
        <v>39</v>
      </c>
      <c r="E156" s="106">
        <f>F156</f>
        <v>147589.02</v>
      </c>
      <c r="F156" s="106">
        <f>G156</f>
        <v>147589.02</v>
      </c>
      <c r="G156" s="106">
        <f>H156+I156</f>
        <v>147589.02</v>
      </c>
      <c r="H156" s="249">
        <v>48912.62</v>
      </c>
      <c r="I156" s="250">
        <v>98676.4</v>
      </c>
      <c r="J156" s="88"/>
      <c r="K156" s="123"/>
      <c r="L156" s="90"/>
      <c r="M156" s="90"/>
      <c r="N156" s="91"/>
      <c r="O156" s="90"/>
      <c r="P156" s="90"/>
    </row>
    <row r="157" spans="1:16" ht="17.25" customHeight="1">
      <c r="A157" s="105"/>
      <c r="B157" s="425"/>
      <c r="C157" s="426"/>
      <c r="D157" s="92" t="s">
        <v>40</v>
      </c>
      <c r="E157" s="107">
        <f>ROUND((E156/E155)*100,2)</f>
        <v>66.91</v>
      </c>
      <c r="F157" s="107">
        <f>ROUND((F156/F155)*100,2)</f>
        <v>66.91</v>
      </c>
      <c r="G157" s="107">
        <f>ROUND((G156/G155)*100,2)</f>
        <v>66.91</v>
      </c>
      <c r="H157" s="107">
        <f>ROUND((H156/H155)*100,2)</f>
        <v>52.74</v>
      </c>
      <c r="I157" s="107">
        <f>ROUND((I156/I155)*100,2)</f>
        <v>77.18</v>
      </c>
      <c r="J157" s="93"/>
      <c r="K157" s="123"/>
      <c r="L157" s="90"/>
      <c r="M157" s="90"/>
      <c r="N157" s="91"/>
      <c r="O157" s="90"/>
      <c r="P157" s="90"/>
    </row>
    <row r="158" spans="1:16" ht="15.75" customHeight="1">
      <c r="A158" s="105"/>
      <c r="B158" s="427" t="s">
        <v>119</v>
      </c>
      <c r="C158" s="593" t="s">
        <v>56</v>
      </c>
      <c r="D158" s="110" t="s">
        <v>38</v>
      </c>
      <c r="E158" s="253">
        <f>IF((F158+O158)&gt;0,(F158+O158)," ")</f>
        <v>197775</v>
      </c>
      <c r="F158" s="253">
        <f>IF((G158+J158+K158+L158+N158)&gt;0,(G158+J158+K158+L158+N158)," ")</f>
        <v>197775</v>
      </c>
      <c r="G158" s="253">
        <f>IF((H158+I158)&gt;0,(H158+I158)," ")</f>
        <v>194775</v>
      </c>
      <c r="H158" s="274">
        <v>7000</v>
      </c>
      <c r="I158" s="254">
        <v>187775</v>
      </c>
      <c r="J158" s="274">
        <v>3000</v>
      </c>
      <c r="K158" s="83"/>
      <c r="L158" s="85"/>
      <c r="M158" s="85"/>
      <c r="N158" s="86"/>
      <c r="O158" s="85"/>
      <c r="P158" s="85"/>
    </row>
    <row r="159" spans="1:16" ht="14.25" customHeight="1">
      <c r="A159" s="105"/>
      <c r="B159" s="439"/>
      <c r="C159" s="595"/>
      <c r="D159" s="87" t="s">
        <v>39</v>
      </c>
      <c r="E159" s="106">
        <f>F159</f>
        <v>143834</v>
      </c>
      <c r="F159" s="106">
        <f>G159+J159</f>
        <v>143834</v>
      </c>
      <c r="G159" s="106">
        <f>H159+I159</f>
        <v>140834</v>
      </c>
      <c r="H159" s="249">
        <v>0</v>
      </c>
      <c r="I159" s="250">
        <v>140834</v>
      </c>
      <c r="J159" s="249">
        <v>3000</v>
      </c>
      <c r="K159" s="88"/>
      <c r="L159" s="90"/>
      <c r="M159" s="90"/>
      <c r="N159" s="91"/>
      <c r="O159" s="90"/>
      <c r="P159" s="90"/>
    </row>
    <row r="160" spans="1:16" ht="15" customHeight="1">
      <c r="A160" s="124"/>
      <c r="B160" s="441"/>
      <c r="C160" s="426"/>
      <c r="D160" s="92" t="s">
        <v>40</v>
      </c>
      <c r="E160" s="107">
        <f aca="true" t="shared" si="7" ref="E160:J160">ROUND((E159/E158)*100,2)</f>
        <v>72.73</v>
      </c>
      <c r="F160" s="107">
        <f t="shared" si="7"/>
        <v>72.73</v>
      </c>
      <c r="G160" s="107">
        <f t="shared" si="7"/>
        <v>72.31</v>
      </c>
      <c r="H160" s="107">
        <f t="shared" si="7"/>
        <v>0</v>
      </c>
      <c r="I160" s="107">
        <f t="shared" si="7"/>
        <v>75</v>
      </c>
      <c r="J160" s="107">
        <f t="shared" si="7"/>
        <v>100</v>
      </c>
      <c r="K160" s="93"/>
      <c r="L160" s="95"/>
      <c r="M160" s="95"/>
      <c r="N160" s="96"/>
      <c r="O160" s="95"/>
      <c r="P160" s="95"/>
    </row>
    <row r="161" spans="1:16" ht="15" customHeight="1">
      <c r="A161" s="570">
        <v>851</v>
      </c>
      <c r="B161" s="375"/>
      <c r="C161" s="650" t="s">
        <v>120</v>
      </c>
      <c r="D161" s="125" t="s">
        <v>38</v>
      </c>
      <c r="E161" s="81">
        <f>IF((F161+O161)&gt;0,(F161+O161)," ")</f>
        <v>3127452</v>
      </c>
      <c r="F161" s="81">
        <f>IF((G161+J161+K161+L161+N161)&gt;0,(G161+J161+K161+L161+N161)," ")</f>
        <v>2627452</v>
      </c>
      <c r="G161" s="318">
        <f>IF((H161+I161)&gt;0,(H161+I161)," ")</f>
        <v>2621452</v>
      </c>
      <c r="H161" s="81">
        <f>H173</f>
        <v>2000</v>
      </c>
      <c r="I161" s="81">
        <f>I167+I173+I170</f>
        <v>2619452</v>
      </c>
      <c r="J161" s="81">
        <f>J173</f>
        <v>6000</v>
      </c>
      <c r="K161" s="18"/>
      <c r="L161" s="18"/>
      <c r="M161" s="18"/>
      <c r="N161" s="55"/>
      <c r="O161" s="81">
        <f>P161</f>
        <v>500000</v>
      </c>
      <c r="P161" s="81">
        <f>P164</f>
        <v>500000</v>
      </c>
    </row>
    <row r="162" spans="1:16" ht="14.25" customHeight="1">
      <c r="A162" s="571"/>
      <c r="B162" s="375"/>
      <c r="C162" s="651"/>
      <c r="D162" s="25" t="s">
        <v>39</v>
      </c>
      <c r="E162" s="27">
        <f>E165+E168+E171+E174</f>
        <v>1887153.26</v>
      </c>
      <c r="F162" s="27">
        <f>F168+F171+F174</f>
        <v>1387153.26</v>
      </c>
      <c r="G162" s="174">
        <f>G168+G171+G174</f>
        <v>1381153.26</v>
      </c>
      <c r="H162" s="27">
        <f>H174</f>
        <v>500</v>
      </c>
      <c r="I162" s="27">
        <f>I168+I174+I171</f>
        <v>1380653.26</v>
      </c>
      <c r="J162" s="27">
        <f>J174</f>
        <v>6000</v>
      </c>
      <c r="K162" s="18"/>
      <c r="L162" s="18"/>
      <c r="M162" s="18"/>
      <c r="N162" s="55"/>
      <c r="O162" s="27">
        <f>P162</f>
        <v>500000</v>
      </c>
      <c r="P162" s="27">
        <f>P165</f>
        <v>500000</v>
      </c>
    </row>
    <row r="163" spans="1:16" ht="15" customHeight="1">
      <c r="A163" s="572"/>
      <c r="B163" s="378"/>
      <c r="C163" s="516"/>
      <c r="D163" s="28" t="s">
        <v>40</v>
      </c>
      <c r="E163" s="59">
        <f aca="true" t="shared" si="8" ref="E163:J163">ROUND((E162/E161)*100,2)</f>
        <v>60.34</v>
      </c>
      <c r="F163" s="59">
        <f t="shared" si="8"/>
        <v>52.79</v>
      </c>
      <c r="G163" s="59">
        <f t="shared" si="8"/>
        <v>52.69</v>
      </c>
      <c r="H163" s="59">
        <f t="shared" si="8"/>
        <v>25</v>
      </c>
      <c r="I163" s="59">
        <f t="shared" si="8"/>
        <v>52.71</v>
      </c>
      <c r="J163" s="59">
        <f t="shared" si="8"/>
        <v>100</v>
      </c>
      <c r="K163" s="18"/>
      <c r="L163" s="18"/>
      <c r="M163" s="20"/>
      <c r="N163" s="55"/>
      <c r="O163" s="59">
        <f>ROUND((O162/O161)*100,2)</f>
        <v>100</v>
      </c>
      <c r="P163" s="59">
        <f>ROUND((P162/P161)*100,2)</f>
        <v>100</v>
      </c>
    </row>
    <row r="164" spans="1:16" ht="17.25" customHeight="1">
      <c r="A164" s="435"/>
      <c r="B164" s="381" t="s">
        <v>121</v>
      </c>
      <c r="C164" s="652" t="s">
        <v>122</v>
      </c>
      <c r="D164" s="44" t="s">
        <v>38</v>
      </c>
      <c r="E164" s="29">
        <f>P164</f>
        <v>500000</v>
      </c>
      <c r="F164" s="29"/>
      <c r="G164" s="241"/>
      <c r="H164" s="29"/>
      <c r="I164" s="29"/>
      <c r="J164" s="29"/>
      <c r="K164" s="31"/>
      <c r="L164" s="31"/>
      <c r="M164" s="31"/>
      <c r="N164" s="31"/>
      <c r="O164" s="29">
        <f>P164</f>
        <v>500000</v>
      </c>
      <c r="P164" s="29">
        <v>500000</v>
      </c>
    </row>
    <row r="165" spans="1:16" ht="13.5" customHeight="1">
      <c r="A165" s="435"/>
      <c r="B165" s="384"/>
      <c r="C165" s="641"/>
      <c r="D165" s="33" t="s">
        <v>39</v>
      </c>
      <c r="E165" s="34">
        <f>O165</f>
        <v>500000</v>
      </c>
      <c r="F165" s="35"/>
      <c r="G165" s="233"/>
      <c r="H165" s="35"/>
      <c r="I165" s="35"/>
      <c r="J165" s="35"/>
      <c r="K165" s="37"/>
      <c r="L165" s="37"/>
      <c r="M165" s="37"/>
      <c r="N165" s="37"/>
      <c r="O165" s="34">
        <f>P165</f>
        <v>500000</v>
      </c>
      <c r="P165" s="34">
        <v>500000</v>
      </c>
    </row>
    <row r="166" spans="1:16" ht="15" customHeight="1">
      <c r="A166" s="435"/>
      <c r="B166" s="386"/>
      <c r="C166" s="395"/>
      <c r="D166" s="126" t="s">
        <v>40</v>
      </c>
      <c r="E166" s="239">
        <f>ROUND((E165/E164)*100,2)</f>
        <v>100</v>
      </c>
      <c r="F166" s="40"/>
      <c r="G166" s="319"/>
      <c r="H166" s="40"/>
      <c r="I166" s="40"/>
      <c r="J166" s="35"/>
      <c r="K166" s="37"/>
      <c r="L166" s="37"/>
      <c r="M166" s="37"/>
      <c r="N166" s="37"/>
      <c r="O166" s="34">
        <f>ROUND((O165/O164)*100,2)</f>
        <v>100</v>
      </c>
      <c r="P166" s="34">
        <f>ROUND((P165/P164)*100,2)</f>
        <v>100</v>
      </c>
    </row>
    <row r="167" spans="1:16" ht="14.25" customHeight="1">
      <c r="A167" s="420"/>
      <c r="B167" s="405" t="s">
        <v>123</v>
      </c>
      <c r="C167" s="593" t="s">
        <v>124</v>
      </c>
      <c r="D167" s="82" t="s">
        <v>38</v>
      </c>
      <c r="E167" s="99">
        <f>IF((F167+O167)&gt;0,(F167+O167)," ")</f>
        <v>7000</v>
      </c>
      <c r="F167" s="99">
        <f>IF((G167+J167+K167+L167+N167)&gt;0,(G167+J167+K167+L167+N167)," ")</f>
        <v>7000</v>
      </c>
      <c r="G167" s="99">
        <f>IF((H167+I167)&gt;0,(H167+I167)," ")</f>
        <v>7000</v>
      </c>
      <c r="H167" s="283"/>
      <c r="I167" s="245">
        <v>7000</v>
      </c>
      <c r="J167" s="247"/>
      <c r="K167" s="83"/>
      <c r="L167" s="85"/>
      <c r="M167" s="85"/>
      <c r="N167" s="85"/>
      <c r="O167" s="85"/>
      <c r="P167" s="85"/>
    </row>
    <row r="168" spans="1:16" ht="15" customHeight="1">
      <c r="A168" s="420"/>
      <c r="B168" s="402"/>
      <c r="C168" s="596"/>
      <c r="D168" s="87" t="s">
        <v>39</v>
      </c>
      <c r="E168" s="106">
        <f>F168</f>
        <v>3431.89</v>
      </c>
      <c r="F168" s="106">
        <f>G168</f>
        <v>3431.89</v>
      </c>
      <c r="G168" s="106">
        <f>I168</f>
        <v>3431.89</v>
      </c>
      <c r="H168" s="284"/>
      <c r="I168" s="249">
        <v>3431.89</v>
      </c>
      <c r="J168" s="249"/>
      <c r="K168" s="88"/>
      <c r="L168" s="90"/>
      <c r="M168" s="90"/>
      <c r="N168" s="90"/>
      <c r="O168" s="90"/>
      <c r="P168" s="90"/>
    </row>
    <row r="169" spans="1:16" ht="17.25" customHeight="1">
      <c r="A169" s="420"/>
      <c r="B169" s="403"/>
      <c r="C169" s="426"/>
      <c r="D169" s="92" t="s">
        <v>40</v>
      </c>
      <c r="E169" s="107">
        <f>ROUND((E168/E167)*100,2)</f>
        <v>49.03</v>
      </c>
      <c r="F169" s="107">
        <f>ROUND((F168/F167)*100,2)</f>
        <v>49.03</v>
      </c>
      <c r="G169" s="107">
        <f>ROUND((G168/G167)*100,2)</f>
        <v>49.03</v>
      </c>
      <c r="H169" s="320"/>
      <c r="I169" s="107">
        <f>ROUND((I168/I167)*100,2)</f>
        <v>49.03</v>
      </c>
      <c r="J169" s="251"/>
      <c r="K169" s="93"/>
      <c r="L169" s="95"/>
      <c r="M169" s="95"/>
      <c r="N169" s="95"/>
      <c r="O169" s="95"/>
      <c r="P169" s="90"/>
    </row>
    <row r="170" spans="1:16" ht="14.25" customHeight="1">
      <c r="A170" s="420"/>
      <c r="B170" s="427" t="s">
        <v>125</v>
      </c>
      <c r="C170" s="593" t="s">
        <v>198</v>
      </c>
      <c r="D170" s="127" t="s">
        <v>38</v>
      </c>
      <c r="E170" s="99">
        <f>IF((F170+O170)&gt;0,(F170+O170)," ")</f>
        <v>2594452</v>
      </c>
      <c r="F170" s="244">
        <f>IF((G170+J170+K170+L170+N170)&gt;0,(G170+J170+K170+L170+N170)," ")</f>
        <v>2594452</v>
      </c>
      <c r="G170" s="99">
        <f>IF((I170)&gt;0,(I170)," ")</f>
        <v>2594452</v>
      </c>
      <c r="H170" s="254" t="s">
        <v>0</v>
      </c>
      <c r="I170" s="274">
        <v>2594452</v>
      </c>
      <c r="J170" s="321"/>
      <c r="K170" s="83"/>
      <c r="L170" s="85"/>
      <c r="M170" s="86"/>
      <c r="N170" s="85"/>
      <c r="O170" s="86"/>
      <c r="P170" s="85"/>
    </row>
    <row r="171" spans="1:16" ht="15" customHeight="1">
      <c r="A171" s="420"/>
      <c r="B171" s="427"/>
      <c r="C171" s="596"/>
      <c r="D171" s="128" t="s">
        <v>39</v>
      </c>
      <c r="E171" s="106">
        <f>F171</f>
        <v>1367116.11</v>
      </c>
      <c r="F171" s="122">
        <f>G171</f>
        <v>1367116.11</v>
      </c>
      <c r="G171" s="106">
        <f>I171</f>
        <v>1367116.11</v>
      </c>
      <c r="H171" s="250" t="s">
        <v>0</v>
      </c>
      <c r="I171" s="249">
        <v>1367116.11</v>
      </c>
      <c r="J171" s="284"/>
      <c r="K171" s="88"/>
      <c r="L171" s="90"/>
      <c r="M171" s="91"/>
      <c r="N171" s="90"/>
      <c r="O171" s="91"/>
      <c r="P171" s="90"/>
    </row>
    <row r="172" spans="1:16" ht="17.25" customHeight="1">
      <c r="A172" s="420"/>
      <c r="B172" s="427"/>
      <c r="C172" s="637"/>
      <c r="D172" s="128" t="s">
        <v>40</v>
      </c>
      <c r="E172" s="106">
        <f>ROUND((E171/E170)*100,2)</f>
        <v>52.69</v>
      </c>
      <c r="F172" s="106">
        <f>ROUND((F171/F170)*100,2)</f>
        <v>52.69</v>
      </c>
      <c r="G172" s="106">
        <f>ROUND((G171/G170)*100,2)</f>
        <v>52.69</v>
      </c>
      <c r="H172" s="106" t="s">
        <v>0</v>
      </c>
      <c r="I172" s="106">
        <f>ROUND((I171/I170)*100,2)</f>
        <v>52.69</v>
      </c>
      <c r="J172" s="320"/>
      <c r="K172" s="93"/>
      <c r="L172" s="95"/>
      <c r="M172" s="96"/>
      <c r="N172" s="95"/>
      <c r="O172" s="96"/>
      <c r="P172" s="95"/>
    </row>
    <row r="173" spans="1:16" ht="15" customHeight="1">
      <c r="A173" s="420"/>
      <c r="B173" s="405" t="s">
        <v>126</v>
      </c>
      <c r="C173" s="593" t="s">
        <v>56</v>
      </c>
      <c r="D173" s="82" t="s">
        <v>38</v>
      </c>
      <c r="E173" s="99">
        <f>IF((F173+O173)&gt;0,(F173+O173)," ")</f>
        <v>26000</v>
      </c>
      <c r="F173" s="121">
        <f>IF((G173+J173+K173+L173+N173)&gt;0,(G173+J173+K173+L173+N173)," ")</f>
        <v>26000</v>
      </c>
      <c r="G173" s="99">
        <f>IF((H173+I173)&gt;0,(H173+I173)," ")</f>
        <v>20000</v>
      </c>
      <c r="H173" s="246">
        <v>2000</v>
      </c>
      <c r="I173" s="245">
        <v>18000</v>
      </c>
      <c r="J173" s="254">
        <v>6000</v>
      </c>
      <c r="K173" s="83"/>
      <c r="L173" s="85"/>
      <c r="M173" s="86"/>
      <c r="N173" s="85"/>
      <c r="O173" s="86"/>
      <c r="P173" s="85"/>
    </row>
    <row r="174" spans="1:16" ht="15.75" customHeight="1">
      <c r="A174" s="420"/>
      <c r="B174" s="411"/>
      <c r="C174" s="596"/>
      <c r="D174" s="87" t="s">
        <v>39</v>
      </c>
      <c r="E174" s="106">
        <f>F174</f>
        <v>16605.260000000002</v>
      </c>
      <c r="F174" s="122">
        <f>G174+J174</f>
        <v>16605.260000000002</v>
      </c>
      <c r="G174" s="106">
        <f>H174+I174</f>
        <v>10605.26</v>
      </c>
      <c r="H174" s="250">
        <v>500</v>
      </c>
      <c r="I174" s="249">
        <v>10105.26</v>
      </c>
      <c r="J174" s="250">
        <v>6000</v>
      </c>
      <c r="K174" s="88"/>
      <c r="L174" s="90"/>
      <c r="M174" s="91"/>
      <c r="N174" s="90"/>
      <c r="O174" s="91"/>
      <c r="P174" s="90"/>
    </row>
    <row r="175" spans="1:16" ht="15" customHeight="1" thickBot="1">
      <c r="A175" s="452"/>
      <c r="B175" s="453"/>
      <c r="C175" s="454"/>
      <c r="D175" s="112" t="s">
        <v>40</v>
      </c>
      <c r="E175" s="256">
        <f aca="true" t="shared" si="9" ref="E175:J175">ROUND((E174/E173)*100,2)</f>
        <v>63.87</v>
      </c>
      <c r="F175" s="256">
        <f t="shared" si="9"/>
        <v>63.87</v>
      </c>
      <c r="G175" s="256">
        <f t="shared" si="9"/>
        <v>53.03</v>
      </c>
      <c r="H175" s="256">
        <f t="shared" si="9"/>
        <v>25</v>
      </c>
      <c r="I175" s="256">
        <f t="shared" si="9"/>
        <v>56.14</v>
      </c>
      <c r="J175" s="256">
        <f t="shared" si="9"/>
        <v>100</v>
      </c>
      <c r="K175" s="142"/>
      <c r="L175" s="114"/>
      <c r="M175" s="113"/>
      <c r="N175" s="114"/>
      <c r="O175" s="113"/>
      <c r="P175" s="114"/>
    </row>
    <row r="176" spans="1:16" ht="15.75" customHeight="1" thickBot="1">
      <c r="A176" s="510">
        <v>1</v>
      </c>
      <c r="B176" s="511" t="s">
        <v>34</v>
      </c>
      <c r="C176" s="512">
        <v>3</v>
      </c>
      <c r="D176" s="512">
        <v>4</v>
      </c>
      <c r="E176" s="364">
        <v>5</v>
      </c>
      <c r="F176" s="513">
        <v>6</v>
      </c>
      <c r="G176" s="364">
        <v>7</v>
      </c>
      <c r="H176" s="513">
        <v>8</v>
      </c>
      <c r="I176" s="364">
        <v>9</v>
      </c>
      <c r="J176" s="364">
        <v>10</v>
      </c>
      <c r="K176" s="364">
        <v>11</v>
      </c>
      <c r="L176" s="364">
        <v>12</v>
      </c>
      <c r="M176" s="364">
        <v>13</v>
      </c>
      <c r="N176" s="364">
        <v>14</v>
      </c>
      <c r="O176" s="364">
        <v>15</v>
      </c>
      <c r="P176" s="514">
        <v>16</v>
      </c>
    </row>
    <row r="177" spans="1:16" ht="15.75" customHeight="1">
      <c r="A177" s="573">
        <v>852</v>
      </c>
      <c r="B177" s="554"/>
      <c r="C177" s="653" t="s">
        <v>127</v>
      </c>
      <c r="D177" s="310" t="s">
        <v>38</v>
      </c>
      <c r="E177" s="311">
        <f>IF((F177+O177)&gt;0,(F177+O177)," ")</f>
        <v>7451975</v>
      </c>
      <c r="F177" s="312">
        <f>IF((G177+J177+K177+L177+N177)&gt;0,(G177+J177+K177+L177+N177)," ")</f>
        <v>7346369</v>
      </c>
      <c r="G177" s="313">
        <f>IF((H177+I177)&gt;0,(H177+I177)," ")</f>
        <v>4666378</v>
      </c>
      <c r="H177" s="312">
        <f>H180+H183+H186+H192+H195+H189</f>
        <v>3167257</v>
      </c>
      <c r="I177" s="311">
        <f>I180+I183+I192+I195</f>
        <v>1499121</v>
      </c>
      <c r="J177" s="312">
        <f>J180+J186</f>
        <v>859828</v>
      </c>
      <c r="K177" s="311">
        <f>K180+K183+K186+K192+K195</f>
        <v>1820163</v>
      </c>
      <c r="L177" s="555"/>
      <c r="M177" s="316"/>
      <c r="N177" s="555"/>
      <c r="O177" s="316">
        <f>P177</f>
        <v>105606</v>
      </c>
      <c r="P177" s="556">
        <f>P183</f>
        <v>105606</v>
      </c>
    </row>
    <row r="178" spans="1:16" ht="15" customHeight="1">
      <c r="A178" s="571"/>
      <c r="B178" s="417"/>
      <c r="C178" s="651"/>
      <c r="D178" s="54" t="s">
        <v>39</v>
      </c>
      <c r="E178" s="27">
        <f>E181+E184+E187+E193+E196+E190</f>
        <v>3494753.5299999993</v>
      </c>
      <c r="F178" s="26">
        <f>F181+F184+F187+F193+F196+F190</f>
        <v>3426745.34</v>
      </c>
      <c r="G178" s="174">
        <f>G181+G184+G187+G193+G196+G190</f>
        <v>2239732.3899999997</v>
      </c>
      <c r="H178" s="26">
        <f>H181+H184+H187+H193+H196+H190</f>
        <v>1497373.1599999997</v>
      </c>
      <c r="I178" s="27">
        <f>I181+I184+I193+I196</f>
        <v>742359.23</v>
      </c>
      <c r="J178" s="26">
        <f>J181+J187</f>
        <v>349080.77</v>
      </c>
      <c r="K178" s="27">
        <f>K181+K184+K187+K193+K196</f>
        <v>837932.1799999999</v>
      </c>
      <c r="L178" s="18"/>
      <c r="M178" s="17"/>
      <c r="N178" s="18"/>
      <c r="O178" s="26">
        <f>P178</f>
        <v>68008.19</v>
      </c>
      <c r="P178" s="546">
        <f>P184</f>
        <v>68008.19</v>
      </c>
    </row>
    <row r="179" spans="1:16" ht="14.25" customHeight="1">
      <c r="A179" s="572"/>
      <c r="B179" s="417"/>
      <c r="C179" s="515"/>
      <c r="D179" s="54" t="s">
        <v>40</v>
      </c>
      <c r="E179" s="27">
        <f>ROUND((E178/E177)*100,2)</f>
        <v>46.9</v>
      </c>
      <c r="F179" s="27">
        <f aca="true" t="shared" si="10" ref="F179:K179">ROUND((F178/F177)*100,2)</f>
        <v>46.65</v>
      </c>
      <c r="G179" s="27">
        <f t="shared" si="10"/>
        <v>48</v>
      </c>
      <c r="H179" s="27">
        <f t="shared" si="10"/>
        <v>47.28</v>
      </c>
      <c r="I179" s="27">
        <f t="shared" si="10"/>
        <v>49.52</v>
      </c>
      <c r="J179" s="27">
        <f t="shared" si="10"/>
        <v>40.6</v>
      </c>
      <c r="K179" s="27">
        <f t="shared" si="10"/>
        <v>46.04</v>
      </c>
      <c r="L179" s="18"/>
      <c r="M179" s="17"/>
      <c r="N179" s="18"/>
      <c r="O179" s="27">
        <f>ROUND((O178/O177)*100,2)</f>
        <v>64.4</v>
      </c>
      <c r="P179" s="546">
        <f>ROUND((P178/P177)*100,2)</f>
        <v>64.4</v>
      </c>
    </row>
    <row r="180" spans="1:16" ht="14.25" customHeight="1">
      <c r="A180" s="450"/>
      <c r="B180" s="438" t="s">
        <v>128</v>
      </c>
      <c r="C180" s="593" t="s">
        <v>129</v>
      </c>
      <c r="D180" s="129" t="s">
        <v>38</v>
      </c>
      <c r="E180" s="99">
        <f>IF((F180+O180)&gt;0,(F180+O180)," ")</f>
        <v>2276357</v>
      </c>
      <c r="F180" s="121">
        <f>IF((G180+J180+K180+L180+N180)&gt;0,(G180+J180+K180+L180+N180)," ")</f>
        <v>2276357</v>
      </c>
      <c r="G180" s="99">
        <f>IF((H180+I180)&gt;0,(H180+I180)," ")</f>
        <v>1576599</v>
      </c>
      <c r="H180" s="246">
        <v>942504</v>
      </c>
      <c r="I180" s="245">
        <v>634095</v>
      </c>
      <c r="J180" s="246">
        <v>601288</v>
      </c>
      <c r="K180" s="245">
        <v>98470</v>
      </c>
      <c r="L180" s="85"/>
      <c r="M180" s="86"/>
      <c r="N180" s="85"/>
      <c r="O180" s="86"/>
      <c r="P180" s="550"/>
    </row>
    <row r="181" spans="1:16" ht="15.75" customHeight="1">
      <c r="A181" s="420"/>
      <c r="B181" s="427"/>
      <c r="C181" s="596"/>
      <c r="D181" s="128" t="s">
        <v>39</v>
      </c>
      <c r="E181" s="106">
        <f>F181</f>
        <v>1060065.18</v>
      </c>
      <c r="F181" s="122">
        <f>G181+J181+K181</f>
        <v>1060065.18</v>
      </c>
      <c r="G181" s="106">
        <f>H181+I181</f>
        <v>767844.63</v>
      </c>
      <c r="H181" s="250">
        <v>438649.58</v>
      </c>
      <c r="I181" s="249">
        <v>329195.05</v>
      </c>
      <c r="J181" s="250">
        <v>256305.54</v>
      </c>
      <c r="K181" s="249">
        <v>35915.01</v>
      </c>
      <c r="L181" s="90"/>
      <c r="M181" s="91"/>
      <c r="N181" s="90"/>
      <c r="O181" s="91"/>
      <c r="P181" s="551"/>
    </row>
    <row r="182" spans="1:16" ht="14.25" customHeight="1">
      <c r="A182" s="420"/>
      <c r="B182" s="451"/>
      <c r="C182" s="426"/>
      <c r="D182" s="130" t="s">
        <v>40</v>
      </c>
      <c r="E182" s="107">
        <f>ROUND((E181/E180)*100,2)</f>
        <v>46.57</v>
      </c>
      <c r="F182" s="107">
        <f aca="true" t="shared" si="11" ref="F182:K182">ROUND((F181/F180)*100,2)</f>
        <v>46.57</v>
      </c>
      <c r="G182" s="107">
        <f t="shared" si="11"/>
        <v>48.7</v>
      </c>
      <c r="H182" s="107">
        <f t="shared" si="11"/>
        <v>46.54</v>
      </c>
      <c r="I182" s="107">
        <f t="shared" si="11"/>
        <v>51.92</v>
      </c>
      <c r="J182" s="107">
        <f t="shared" si="11"/>
        <v>42.63</v>
      </c>
      <c r="K182" s="107">
        <f t="shared" si="11"/>
        <v>36.47</v>
      </c>
      <c r="L182" s="95"/>
      <c r="M182" s="96"/>
      <c r="N182" s="95"/>
      <c r="O182" s="96"/>
      <c r="P182" s="552"/>
    </row>
    <row r="183" spans="1:16" ht="15.75" customHeight="1">
      <c r="A183" s="420"/>
      <c r="B183" s="427" t="s">
        <v>130</v>
      </c>
      <c r="C183" s="593" t="s">
        <v>131</v>
      </c>
      <c r="D183" s="127" t="s">
        <v>38</v>
      </c>
      <c r="E183" s="253">
        <f>IF((F183+O183)&gt;0,(F183+O183)," ")</f>
        <v>2148260</v>
      </c>
      <c r="F183" s="244">
        <f>IF((G183+J183+K183+L183+N183)&gt;0,(G183+J183+K183+L183+N183)," ")</f>
        <v>2042654</v>
      </c>
      <c r="G183" s="253">
        <f>IF((H183+I183)&gt;0,(H183+I183)," ")</f>
        <v>2040854</v>
      </c>
      <c r="H183" s="254">
        <v>1318760</v>
      </c>
      <c r="I183" s="274">
        <v>722094</v>
      </c>
      <c r="J183" s="254"/>
      <c r="K183" s="274">
        <v>1800</v>
      </c>
      <c r="L183" s="90"/>
      <c r="M183" s="91"/>
      <c r="N183" s="90"/>
      <c r="O183" s="504">
        <f>P183</f>
        <v>105606</v>
      </c>
      <c r="P183" s="557">
        <v>105606</v>
      </c>
    </row>
    <row r="184" spans="1:16" ht="14.25" customHeight="1">
      <c r="A184" s="420"/>
      <c r="B184" s="427"/>
      <c r="C184" s="595"/>
      <c r="D184" s="128" t="s">
        <v>39</v>
      </c>
      <c r="E184" s="106">
        <f>F184+O184</f>
        <v>1082735.0799999998</v>
      </c>
      <c r="F184" s="122">
        <f>G184+K184</f>
        <v>1014726.8899999999</v>
      </c>
      <c r="G184" s="106">
        <f>H184+I184</f>
        <v>1012952.9099999999</v>
      </c>
      <c r="H184" s="250">
        <v>661239.08</v>
      </c>
      <c r="I184" s="249">
        <v>351713.83</v>
      </c>
      <c r="J184" s="250"/>
      <c r="K184" s="249">
        <v>1773.98</v>
      </c>
      <c r="L184" s="90"/>
      <c r="M184" s="91"/>
      <c r="N184" s="90"/>
      <c r="O184" s="122">
        <f>P184</f>
        <v>68008.19</v>
      </c>
      <c r="P184" s="558">
        <v>68008.19</v>
      </c>
    </row>
    <row r="185" spans="1:16" ht="15.75" customHeight="1">
      <c r="A185" s="420"/>
      <c r="B185" s="451"/>
      <c r="C185" s="426"/>
      <c r="D185" s="130" t="s">
        <v>40</v>
      </c>
      <c r="E185" s="107">
        <f>ROUND((E184/E183)*100,2)</f>
        <v>50.4</v>
      </c>
      <c r="F185" s="107">
        <f>ROUND((F184/F183)*100,2)</f>
        <v>49.68</v>
      </c>
      <c r="G185" s="107">
        <f>ROUND((G184/G183)*100,2)</f>
        <v>49.63</v>
      </c>
      <c r="H185" s="107">
        <f>ROUND((H184/H183)*100,2)</f>
        <v>50.14</v>
      </c>
      <c r="I185" s="107">
        <f>ROUND((I184/I183)*100,2)</f>
        <v>48.71</v>
      </c>
      <c r="J185" s="252"/>
      <c r="K185" s="107">
        <f>ROUND((K184/K183)*100,2)</f>
        <v>98.55</v>
      </c>
      <c r="L185" s="95"/>
      <c r="M185" s="96"/>
      <c r="N185" s="95"/>
      <c r="O185" s="107">
        <f>ROUND((O184/O183)*100,2)</f>
        <v>64.4</v>
      </c>
      <c r="P185" s="559">
        <f>ROUND((P184/P183)*100,2)</f>
        <v>64.4</v>
      </c>
    </row>
    <row r="186" spans="1:16" ht="13.5" customHeight="1">
      <c r="A186" s="420"/>
      <c r="B186" s="427" t="s">
        <v>132</v>
      </c>
      <c r="C186" s="593" t="s">
        <v>133</v>
      </c>
      <c r="D186" s="127" t="s">
        <v>38</v>
      </c>
      <c r="E186" s="253">
        <f>IF((F186+O186)&gt;0,(F186+O186)," ")</f>
        <v>2357554</v>
      </c>
      <c r="F186" s="244">
        <f>IF((G186+J186+K186+L186+N186)&gt;0,(G186+J186+K186+L186+N186)," ")</f>
        <v>2357554</v>
      </c>
      <c r="G186" s="253">
        <f>IF((H186)&gt;0,(H186)," ")</f>
        <v>381771</v>
      </c>
      <c r="H186" s="254">
        <v>381771</v>
      </c>
      <c r="I186" s="274" t="s">
        <v>0</v>
      </c>
      <c r="J186" s="254">
        <v>258540</v>
      </c>
      <c r="K186" s="274">
        <v>1717243</v>
      </c>
      <c r="L186" s="90"/>
      <c r="M186" s="91"/>
      <c r="N186" s="90"/>
      <c r="O186" s="91"/>
      <c r="P186" s="551"/>
    </row>
    <row r="187" spans="1:16" ht="14.25" customHeight="1">
      <c r="A187" s="420"/>
      <c r="B187" s="427"/>
      <c r="C187" s="595"/>
      <c r="D187" s="128" t="s">
        <v>39</v>
      </c>
      <c r="E187" s="106">
        <f>F187</f>
        <v>1045180.5</v>
      </c>
      <c r="F187" s="122">
        <f>G187+J187+K187</f>
        <v>1045180.5</v>
      </c>
      <c r="G187" s="106">
        <f>H187</f>
        <v>152220.44</v>
      </c>
      <c r="H187" s="250">
        <v>152220.44</v>
      </c>
      <c r="I187" s="249" t="s">
        <v>0</v>
      </c>
      <c r="J187" s="250">
        <v>92775.23</v>
      </c>
      <c r="K187" s="249">
        <v>800184.83</v>
      </c>
      <c r="L187" s="90"/>
      <c r="M187" s="91"/>
      <c r="N187" s="90"/>
      <c r="O187" s="91"/>
      <c r="P187" s="551"/>
    </row>
    <row r="188" spans="1:16" ht="15" customHeight="1">
      <c r="A188" s="420"/>
      <c r="B188" s="451"/>
      <c r="C188" s="426"/>
      <c r="D188" s="130" t="s">
        <v>40</v>
      </c>
      <c r="E188" s="107">
        <f>ROUND((E187/E186)*100,2)</f>
        <v>44.33</v>
      </c>
      <c r="F188" s="107">
        <f aca="true" t="shared" si="12" ref="F188:K188">ROUND((F187/F186)*100,2)</f>
        <v>44.33</v>
      </c>
      <c r="G188" s="107">
        <f t="shared" si="12"/>
        <v>39.87</v>
      </c>
      <c r="H188" s="107">
        <f t="shared" si="12"/>
        <v>39.87</v>
      </c>
      <c r="I188" s="107" t="s">
        <v>0</v>
      </c>
      <c r="J188" s="107">
        <f t="shared" si="12"/>
        <v>35.88</v>
      </c>
      <c r="K188" s="107">
        <f t="shared" si="12"/>
        <v>46.6</v>
      </c>
      <c r="L188" s="95"/>
      <c r="M188" s="96"/>
      <c r="N188" s="95"/>
      <c r="O188" s="96"/>
      <c r="P188" s="552"/>
    </row>
    <row r="189" spans="1:16" ht="15.75" customHeight="1">
      <c r="A189" s="420"/>
      <c r="B189" s="421" t="s">
        <v>187</v>
      </c>
      <c r="C189" s="593" t="s">
        <v>188</v>
      </c>
      <c r="D189" s="129" t="s">
        <v>38</v>
      </c>
      <c r="E189" s="99">
        <f aca="true" t="shared" si="13" ref="E189:G190">F189</f>
        <v>7800</v>
      </c>
      <c r="F189" s="302">
        <f t="shared" si="13"/>
        <v>7800</v>
      </c>
      <c r="G189" s="99">
        <f t="shared" si="13"/>
        <v>7800</v>
      </c>
      <c r="H189" s="121">
        <v>7800</v>
      </c>
      <c r="I189" s="104"/>
      <c r="J189" s="133"/>
      <c r="K189" s="104"/>
      <c r="L189" s="85"/>
      <c r="M189" s="98"/>
      <c r="N189" s="85"/>
      <c r="O189" s="86"/>
      <c r="P189" s="550"/>
    </row>
    <row r="190" spans="1:16" ht="14.25" customHeight="1">
      <c r="A190" s="420"/>
      <c r="B190" s="423"/>
      <c r="C190" s="594"/>
      <c r="D190" s="128" t="s">
        <v>39</v>
      </c>
      <c r="E190" s="106">
        <f t="shared" si="13"/>
        <v>0</v>
      </c>
      <c r="F190" s="156">
        <f t="shared" si="13"/>
        <v>0</v>
      </c>
      <c r="G190" s="106">
        <f t="shared" si="13"/>
        <v>0</v>
      </c>
      <c r="H190" s="122">
        <v>0</v>
      </c>
      <c r="I190" s="106"/>
      <c r="J190" s="122"/>
      <c r="K190" s="106"/>
      <c r="L190" s="90"/>
      <c r="M190" s="101"/>
      <c r="N190" s="90"/>
      <c r="O190" s="91"/>
      <c r="P190" s="551"/>
    </row>
    <row r="191" spans="1:16" ht="15" customHeight="1">
      <c r="A191" s="420"/>
      <c r="B191" s="425"/>
      <c r="C191" s="655"/>
      <c r="D191" s="130" t="s">
        <v>40</v>
      </c>
      <c r="E191" s="107">
        <f>ROUND((E190/E189)*100,2)</f>
        <v>0</v>
      </c>
      <c r="F191" s="107">
        <f>ROUND((F190/F189)*100,2)</f>
        <v>0</v>
      </c>
      <c r="G191" s="107">
        <f>ROUND((G190/G189)*100,2)</f>
        <v>0</v>
      </c>
      <c r="H191" s="107">
        <f>ROUND((H190/H189)*100,2)</f>
        <v>0</v>
      </c>
      <c r="I191" s="107"/>
      <c r="J191" s="134"/>
      <c r="K191" s="107"/>
      <c r="L191" s="95"/>
      <c r="M191" s="103"/>
      <c r="N191" s="95"/>
      <c r="O191" s="96"/>
      <c r="P191" s="552"/>
    </row>
    <row r="192" spans="1:16" ht="15.75" customHeight="1">
      <c r="A192" s="105"/>
      <c r="B192" s="427" t="s">
        <v>134</v>
      </c>
      <c r="C192" s="593" t="s">
        <v>135</v>
      </c>
      <c r="D192" s="127" t="s">
        <v>38</v>
      </c>
      <c r="E192" s="253">
        <f>IF((F192+O192)&gt;0,(F192+O192)," ")</f>
        <v>577475</v>
      </c>
      <c r="F192" s="244">
        <f>IF((G192+J192+K192+L192+N192)&gt;0,(G192+J192+K192+L192+N192)," ")</f>
        <v>577475</v>
      </c>
      <c r="G192" s="253">
        <f>IF((H192+I192)&gt;0,(H192+I192)," ")</f>
        <v>574875</v>
      </c>
      <c r="H192" s="254">
        <v>457158</v>
      </c>
      <c r="I192" s="274">
        <v>117717</v>
      </c>
      <c r="J192" s="250"/>
      <c r="K192" s="274">
        <v>2600</v>
      </c>
      <c r="L192" s="90"/>
      <c r="M192" s="91"/>
      <c r="N192" s="90"/>
      <c r="O192" s="91"/>
      <c r="P192" s="551"/>
    </row>
    <row r="193" spans="1:16" ht="14.25" customHeight="1">
      <c r="A193" s="105"/>
      <c r="B193" s="427"/>
      <c r="C193" s="595"/>
      <c r="D193" s="128" t="s">
        <v>39</v>
      </c>
      <c r="E193" s="106">
        <f>F193</f>
        <v>269282.51</v>
      </c>
      <c r="F193" s="122">
        <f>G193+K193</f>
        <v>269282.51</v>
      </c>
      <c r="G193" s="106">
        <f>H193+I193</f>
        <v>269224.15</v>
      </c>
      <c r="H193" s="250">
        <v>216042.42</v>
      </c>
      <c r="I193" s="249">
        <v>53181.73</v>
      </c>
      <c r="J193" s="250"/>
      <c r="K193" s="249">
        <v>58.36</v>
      </c>
      <c r="L193" s="90"/>
      <c r="M193" s="91"/>
      <c r="N193" s="90"/>
      <c r="O193" s="91"/>
      <c r="P193" s="551"/>
    </row>
    <row r="194" spans="1:16" ht="15" customHeight="1">
      <c r="A194" s="105"/>
      <c r="B194" s="427"/>
      <c r="C194" s="424"/>
      <c r="D194" s="128" t="s">
        <v>40</v>
      </c>
      <c r="E194" s="106">
        <f>ROUND((E193/E192)*100,2)</f>
        <v>46.63</v>
      </c>
      <c r="F194" s="106">
        <f>ROUND((F193/F192)*100,2)</f>
        <v>46.63</v>
      </c>
      <c r="G194" s="106">
        <f>ROUND((G193/G192)*100,2)</f>
        <v>46.83</v>
      </c>
      <c r="H194" s="106">
        <f>ROUND((H193/H192)*100,2)</f>
        <v>47.26</v>
      </c>
      <c r="I194" s="106">
        <f>ROUND((I193/I192)*100,2)</f>
        <v>45.18</v>
      </c>
      <c r="J194" s="250"/>
      <c r="K194" s="106">
        <f>ROUND((K193/K192)*100,2)</f>
        <v>2.24</v>
      </c>
      <c r="L194" s="90"/>
      <c r="M194" s="91"/>
      <c r="N194" s="90"/>
      <c r="O194" s="91"/>
      <c r="P194" s="551"/>
    </row>
    <row r="195" spans="1:16" ht="15.75" customHeight="1">
      <c r="A195" s="105"/>
      <c r="B195" s="438" t="s">
        <v>136</v>
      </c>
      <c r="C195" s="593" t="s">
        <v>190</v>
      </c>
      <c r="D195" s="129" t="s">
        <v>38</v>
      </c>
      <c r="E195" s="99">
        <f>IF((F195+O195)&gt;0,(F195+O195)," ")</f>
        <v>84529</v>
      </c>
      <c r="F195" s="121">
        <f>IF((G195+J195+K195+L195+N195)&gt;0,(G195+J195+K195+L195+N195)," ")</f>
        <v>84529</v>
      </c>
      <c r="G195" s="99">
        <f>IF((H195+I195)&gt;0,(H195+I195)," ")</f>
        <v>84479</v>
      </c>
      <c r="H195" s="246">
        <v>59264</v>
      </c>
      <c r="I195" s="245">
        <v>25215</v>
      </c>
      <c r="J195" s="248"/>
      <c r="K195" s="245">
        <v>50</v>
      </c>
      <c r="L195" s="85"/>
      <c r="M195" s="86"/>
      <c r="N195" s="85"/>
      <c r="O195" s="86"/>
      <c r="P195" s="550"/>
    </row>
    <row r="196" spans="1:16" ht="14.25" customHeight="1">
      <c r="A196" s="105"/>
      <c r="B196" s="427"/>
      <c r="C196" s="594"/>
      <c r="D196" s="128" t="s">
        <v>39</v>
      </c>
      <c r="E196" s="106">
        <f>F196</f>
        <v>37490.26</v>
      </c>
      <c r="F196" s="122">
        <f>G196+K196</f>
        <v>37490.26</v>
      </c>
      <c r="G196" s="106">
        <f>H196+I196</f>
        <v>37490.26</v>
      </c>
      <c r="H196" s="250">
        <v>29221.64</v>
      </c>
      <c r="I196" s="249">
        <v>8268.62</v>
      </c>
      <c r="J196" s="250"/>
      <c r="K196" s="249">
        <v>0</v>
      </c>
      <c r="L196" s="90"/>
      <c r="M196" s="91"/>
      <c r="N196" s="90"/>
      <c r="O196" s="91"/>
      <c r="P196" s="551"/>
    </row>
    <row r="197" spans="1:16" ht="15" customHeight="1">
      <c r="A197" s="105"/>
      <c r="B197" s="451"/>
      <c r="C197" s="655"/>
      <c r="D197" s="130" t="s">
        <v>40</v>
      </c>
      <c r="E197" s="107">
        <f>ROUND((E196/E195)*100,2)</f>
        <v>44.35</v>
      </c>
      <c r="F197" s="107">
        <f>ROUND((F196/F195)*100,2)</f>
        <v>44.35</v>
      </c>
      <c r="G197" s="107">
        <f>ROUND((G196/G195)*100,2)</f>
        <v>44.38</v>
      </c>
      <c r="H197" s="107">
        <f>ROUND((H196/H195)*100,2)</f>
        <v>49.31</v>
      </c>
      <c r="I197" s="107">
        <f>ROUND((I196/I195)*100,2)</f>
        <v>32.79</v>
      </c>
      <c r="J197" s="252"/>
      <c r="K197" s="107">
        <f>ROUND((K196/K195)*100,2)</f>
        <v>0</v>
      </c>
      <c r="L197" s="95"/>
      <c r="M197" s="96"/>
      <c r="N197" s="95"/>
      <c r="O197" s="96"/>
      <c r="P197" s="552"/>
    </row>
    <row r="198" spans="1:16" ht="16.5" customHeight="1">
      <c r="A198" s="570">
        <v>853</v>
      </c>
      <c r="B198" s="373"/>
      <c r="C198" s="647" t="s">
        <v>137</v>
      </c>
      <c r="D198" s="50" t="s">
        <v>38</v>
      </c>
      <c r="E198" s="24">
        <f>IF((F198+O198)&gt;0,(F198+O198)," ")</f>
        <v>2600787</v>
      </c>
      <c r="F198" s="14">
        <f>IF((G198+J198+K198+L198+N198)&gt;0,(G198+J198+K198+L198+N198)," ")</f>
        <v>2560787</v>
      </c>
      <c r="G198" s="24">
        <f>IF((H198+I198)&gt;0,(H198+I198)," ")</f>
        <v>1806241</v>
      </c>
      <c r="H198" s="14">
        <f>H204+H207+H210</f>
        <v>1628302</v>
      </c>
      <c r="I198" s="24">
        <f>I204+I210</f>
        <v>177939</v>
      </c>
      <c r="J198" s="14">
        <f>J201+J213</f>
        <v>127322</v>
      </c>
      <c r="K198" s="278">
        <f>K210+K204</f>
        <v>4204</v>
      </c>
      <c r="L198" s="278">
        <f>L201+L204+L207+L210+L213</f>
        <v>623020</v>
      </c>
      <c r="M198" s="24"/>
      <c r="N198" s="16"/>
      <c r="O198" s="15">
        <f>P198</f>
        <v>40000</v>
      </c>
      <c r="P198" s="533">
        <f>P201</f>
        <v>40000</v>
      </c>
    </row>
    <row r="199" spans="1:16" ht="12" customHeight="1">
      <c r="A199" s="571"/>
      <c r="B199" s="375"/>
      <c r="C199" s="643"/>
      <c r="D199" s="54" t="s">
        <v>39</v>
      </c>
      <c r="E199" s="27">
        <f>E202+E205+E208+E211+E214</f>
        <v>1114809.43</v>
      </c>
      <c r="F199" s="26">
        <f>F202+F205+F208+F211+F214</f>
        <v>1074809.43</v>
      </c>
      <c r="G199" s="27">
        <f>G202+G205+G208+G211+G214</f>
        <v>913786.1</v>
      </c>
      <c r="H199" s="26">
        <f>H205+H208+H211</f>
        <v>827833.03</v>
      </c>
      <c r="I199" s="27">
        <f>I205+I211</f>
        <v>85953.06999999999</v>
      </c>
      <c r="J199" s="26">
        <f>J202+J214</f>
        <v>69162</v>
      </c>
      <c r="K199" s="279">
        <f>K211</f>
        <v>268.81</v>
      </c>
      <c r="L199" s="279">
        <f>L214</f>
        <v>91592.52</v>
      </c>
      <c r="M199" s="27"/>
      <c r="N199" s="17"/>
      <c r="O199" s="27">
        <f>P199</f>
        <v>40000</v>
      </c>
      <c r="P199" s="546">
        <f>P202</f>
        <v>40000</v>
      </c>
    </row>
    <row r="200" spans="1:16" ht="15" customHeight="1">
      <c r="A200" s="572"/>
      <c r="B200" s="378"/>
      <c r="C200" s="654"/>
      <c r="D200" s="58" t="s">
        <v>40</v>
      </c>
      <c r="E200" s="59">
        <f>ROUND((E199/E198)*100,2)</f>
        <v>42.86</v>
      </c>
      <c r="F200" s="59">
        <f aca="true" t="shared" si="14" ref="F200:K200">ROUND((F199/F198)*100,2)</f>
        <v>41.97</v>
      </c>
      <c r="G200" s="59">
        <f t="shared" si="14"/>
        <v>50.59</v>
      </c>
      <c r="H200" s="59">
        <f t="shared" si="14"/>
        <v>50.84</v>
      </c>
      <c r="I200" s="59">
        <f t="shared" si="14"/>
        <v>48.3</v>
      </c>
      <c r="J200" s="59">
        <f t="shared" si="14"/>
        <v>54.32</v>
      </c>
      <c r="K200" s="59">
        <f t="shared" si="14"/>
        <v>6.39</v>
      </c>
      <c r="L200" s="266">
        <f>ROUND((L199/L198)*100,2)</f>
        <v>14.7</v>
      </c>
      <c r="M200" s="59"/>
      <c r="N200" s="19"/>
      <c r="O200" s="266">
        <f>ROUND((O199/O198)*100,2)</f>
        <v>100</v>
      </c>
      <c r="P200" s="547">
        <f>ROUND((P199/P198)*100,2)</f>
        <v>100</v>
      </c>
    </row>
    <row r="201" spans="1:16" ht="15.75" customHeight="1">
      <c r="A201" s="450"/>
      <c r="B201" s="438" t="s">
        <v>138</v>
      </c>
      <c r="C201" s="593" t="s">
        <v>139</v>
      </c>
      <c r="D201" s="129" t="s">
        <v>38</v>
      </c>
      <c r="E201" s="99">
        <f>IF((F201+O201)&gt;0,(F201+O201)," ")</f>
        <v>150322</v>
      </c>
      <c r="F201" s="121">
        <f>IF((G201+J201+K201+L201+N201)&gt;0,(G201+J201+K201+L201+N201)," ")</f>
        <v>110322</v>
      </c>
      <c r="G201" s="99"/>
      <c r="H201" s="246"/>
      <c r="I201" s="245"/>
      <c r="J201" s="317">
        <v>110322</v>
      </c>
      <c r="K201" s="248"/>
      <c r="L201" s="98"/>
      <c r="M201" s="85"/>
      <c r="N201" s="86"/>
      <c r="O201" s="505">
        <f>P201</f>
        <v>40000</v>
      </c>
      <c r="P201" s="560">
        <v>40000</v>
      </c>
    </row>
    <row r="202" spans="1:16" ht="15" customHeight="1">
      <c r="A202" s="420"/>
      <c r="B202" s="427"/>
      <c r="C202" s="594"/>
      <c r="D202" s="128" t="s">
        <v>39</v>
      </c>
      <c r="E202" s="106">
        <f>F202+O202</f>
        <v>95162</v>
      </c>
      <c r="F202" s="122">
        <f>J202</f>
        <v>55162</v>
      </c>
      <c r="G202" s="106"/>
      <c r="H202" s="250"/>
      <c r="I202" s="249"/>
      <c r="J202" s="109">
        <v>55162</v>
      </c>
      <c r="K202" s="250"/>
      <c r="L202" s="101"/>
      <c r="M202" s="90"/>
      <c r="N202" s="91"/>
      <c r="O202" s="106">
        <f>P202</f>
        <v>40000</v>
      </c>
      <c r="P202" s="558">
        <v>40000</v>
      </c>
    </row>
    <row r="203" spans="1:16" ht="17.25" customHeight="1">
      <c r="A203" s="420"/>
      <c r="B203" s="451"/>
      <c r="C203" s="426"/>
      <c r="D203" s="130" t="s">
        <v>40</v>
      </c>
      <c r="E203" s="107">
        <f>ROUND((E202/E201)*100,2)</f>
        <v>63.31</v>
      </c>
      <c r="F203" s="107">
        <f>ROUND((F202/F201)*100,2)</f>
        <v>50</v>
      </c>
      <c r="G203" s="107"/>
      <c r="H203" s="252"/>
      <c r="I203" s="251"/>
      <c r="J203" s="107">
        <f>ROUND((J202/J201)*100,2)</f>
        <v>50</v>
      </c>
      <c r="K203" s="250"/>
      <c r="L203" s="101"/>
      <c r="M203" s="90"/>
      <c r="N203" s="91"/>
      <c r="O203" s="107">
        <f>ROUND((O202/O201)*100,2)</f>
        <v>100</v>
      </c>
      <c r="P203" s="559">
        <f>ROUND((P202/P201)*100,2)</f>
        <v>100</v>
      </c>
    </row>
    <row r="204" spans="1:16" ht="15.75" customHeight="1">
      <c r="A204" s="420"/>
      <c r="B204" s="427" t="s">
        <v>140</v>
      </c>
      <c r="C204" s="593" t="s">
        <v>141</v>
      </c>
      <c r="D204" s="127" t="s">
        <v>38</v>
      </c>
      <c r="E204" s="253">
        <f>IF((F204+O204)&gt;0,(F204+O204)," ")</f>
        <v>232759</v>
      </c>
      <c r="F204" s="244">
        <f>IF((G204+J204+K204+L204+N204)&gt;0,(G204+J204+K204+L204+N204)," ")</f>
        <v>232759</v>
      </c>
      <c r="G204" s="253">
        <f>IF((H204+I204)&gt;0,(H204+I204)," ")</f>
        <v>232659</v>
      </c>
      <c r="H204" s="254">
        <v>191391</v>
      </c>
      <c r="I204" s="274">
        <v>41268</v>
      </c>
      <c r="J204" s="250"/>
      <c r="K204" s="283">
        <v>100</v>
      </c>
      <c r="L204" s="98"/>
      <c r="M204" s="85"/>
      <c r="N204" s="86"/>
      <c r="O204" s="85"/>
      <c r="P204" s="550"/>
    </row>
    <row r="205" spans="1:16" ht="15" customHeight="1">
      <c r="A205" s="420"/>
      <c r="B205" s="439"/>
      <c r="C205" s="595"/>
      <c r="D205" s="128" t="s">
        <v>39</v>
      </c>
      <c r="E205" s="106">
        <f>F205</f>
        <v>99338.68</v>
      </c>
      <c r="F205" s="122">
        <f>G205+K205</f>
        <v>99338.68</v>
      </c>
      <c r="G205" s="106">
        <f>H205+I205</f>
        <v>99338.68</v>
      </c>
      <c r="H205" s="250">
        <v>83243.95</v>
      </c>
      <c r="I205" s="249">
        <v>16094.73</v>
      </c>
      <c r="J205" s="250"/>
      <c r="K205" s="284">
        <v>0</v>
      </c>
      <c r="L205" s="101"/>
      <c r="M205" s="90"/>
      <c r="N205" s="91"/>
      <c r="O205" s="90"/>
      <c r="P205" s="551"/>
    </row>
    <row r="206" spans="1:16" ht="14.25" customHeight="1">
      <c r="A206" s="420"/>
      <c r="B206" s="441"/>
      <c r="C206" s="426"/>
      <c r="D206" s="130" t="s">
        <v>40</v>
      </c>
      <c r="E206" s="107">
        <f>ROUND((E205/E204)*100,2)</f>
        <v>42.68</v>
      </c>
      <c r="F206" s="107">
        <f>ROUND((F205/F204)*100,2)</f>
        <v>42.68</v>
      </c>
      <c r="G206" s="107">
        <f>ROUND((G205/G204)*100,2)</f>
        <v>42.7</v>
      </c>
      <c r="H206" s="107">
        <f>ROUND((H205/H204)*100,2)</f>
        <v>43.49</v>
      </c>
      <c r="I206" s="107">
        <f>ROUND((I205/I204)*100,2)</f>
        <v>39</v>
      </c>
      <c r="J206" s="252"/>
      <c r="K206" s="107">
        <f>ROUND((K205/K204)*100,2)</f>
        <v>0</v>
      </c>
      <c r="L206" s="103"/>
      <c r="M206" s="95"/>
      <c r="N206" s="96"/>
      <c r="O206" s="95"/>
      <c r="P206" s="552"/>
    </row>
    <row r="207" spans="1:16" ht="15" customHeight="1">
      <c r="A207" s="420"/>
      <c r="B207" s="427" t="s">
        <v>142</v>
      </c>
      <c r="C207" s="593" t="s">
        <v>143</v>
      </c>
      <c r="D207" s="110" t="s">
        <v>38</v>
      </c>
      <c r="E207" s="253">
        <f>IF((F207+O207)&gt;0,(F207+O207)," ")</f>
        <v>261800</v>
      </c>
      <c r="F207" s="253">
        <f>IF((G207+J207+K207+L207+N207)&gt;0,(G207+J207+K207+L207+N207)," ")</f>
        <v>261800</v>
      </c>
      <c r="G207" s="253">
        <f>IF((H207+I207)&gt;0,(H207+I207)," ")</f>
        <v>261800</v>
      </c>
      <c r="H207" s="274">
        <v>261800</v>
      </c>
      <c r="I207" s="123"/>
      <c r="J207" s="249"/>
      <c r="K207" s="248"/>
      <c r="L207" s="268"/>
      <c r="M207" s="104"/>
      <c r="N207" s="133"/>
      <c r="O207" s="85"/>
      <c r="P207" s="550"/>
    </row>
    <row r="208" spans="1:16" ht="15" customHeight="1">
      <c r="A208" s="420"/>
      <c r="B208" s="427"/>
      <c r="C208" s="595"/>
      <c r="D208" s="87" t="s">
        <v>39</v>
      </c>
      <c r="E208" s="106">
        <f>F208</f>
        <v>121360.22</v>
      </c>
      <c r="F208" s="106">
        <f>G208</f>
        <v>121360.22</v>
      </c>
      <c r="G208" s="106">
        <f>H208</f>
        <v>121360.22</v>
      </c>
      <c r="H208" s="249">
        <v>121360.22</v>
      </c>
      <c r="I208" s="123"/>
      <c r="J208" s="249"/>
      <c r="K208" s="250"/>
      <c r="L208" s="270"/>
      <c r="M208" s="106"/>
      <c r="N208" s="122"/>
      <c r="O208" s="90"/>
      <c r="P208" s="551"/>
    </row>
    <row r="209" spans="1:16" ht="15" customHeight="1">
      <c r="A209" s="420"/>
      <c r="B209" s="451"/>
      <c r="C209" s="426"/>
      <c r="D209" s="92" t="s">
        <v>40</v>
      </c>
      <c r="E209" s="107">
        <f>ROUND((E208/E207)*100,2)</f>
        <v>46.36</v>
      </c>
      <c r="F209" s="107">
        <f>ROUND((F208/F207)*100,2)</f>
        <v>46.36</v>
      </c>
      <c r="G209" s="107">
        <f>ROUND((G208/G207)*100,2)</f>
        <v>46.36</v>
      </c>
      <c r="H209" s="107">
        <f>ROUND((H208/H207)*100,2)</f>
        <v>46.36</v>
      </c>
      <c r="I209" s="323"/>
      <c r="J209" s="251"/>
      <c r="K209" s="252"/>
      <c r="L209" s="273"/>
      <c r="M209" s="107"/>
      <c r="N209" s="134"/>
      <c r="O209" s="95"/>
      <c r="P209" s="552"/>
    </row>
    <row r="210" spans="1:16" ht="15.75" customHeight="1">
      <c r="A210" s="420"/>
      <c r="B210" s="427" t="s">
        <v>144</v>
      </c>
      <c r="C210" s="593" t="s">
        <v>145</v>
      </c>
      <c r="D210" s="110" t="s">
        <v>38</v>
      </c>
      <c r="E210" s="253">
        <f>IF((F210+O210)&gt;0,(F210+O210)," ")</f>
        <v>1315886</v>
      </c>
      <c r="F210" s="253">
        <f>IF((G210+J210+K210+L210+N210)&gt;0,(G210+J210+K210+L210+N210)," ")</f>
        <v>1315886</v>
      </c>
      <c r="G210" s="253">
        <f>IF((H210+I210)&gt;0,(H210+I210)," ")</f>
        <v>1311782</v>
      </c>
      <c r="H210" s="274">
        <v>1175111</v>
      </c>
      <c r="I210" s="254">
        <v>136671</v>
      </c>
      <c r="J210" s="274"/>
      <c r="K210" s="254">
        <v>4104</v>
      </c>
      <c r="L210" s="270"/>
      <c r="M210" s="106"/>
      <c r="N210" s="122"/>
      <c r="O210" s="90"/>
      <c r="P210" s="551"/>
    </row>
    <row r="211" spans="1:16" ht="15" customHeight="1">
      <c r="A211" s="420"/>
      <c r="B211" s="427"/>
      <c r="C211" s="595"/>
      <c r="D211" s="87" t="s">
        <v>39</v>
      </c>
      <c r="E211" s="106">
        <f>F211</f>
        <v>693356.01</v>
      </c>
      <c r="F211" s="106">
        <f>G211+K211</f>
        <v>693356.01</v>
      </c>
      <c r="G211" s="106">
        <f>H211+I211</f>
        <v>693087.2</v>
      </c>
      <c r="H211" s="249">
        <v>623228.86</v>
      </c>
      <c r="I211" s="250">
        <v>69858.34</v>
      </c>
      <c r="J211" s="249"/>
      <c r="K211" s="250">
        <v>268.81</v>
      </c>
      <c r="L211" s="270"/>
      <c r="M211" s="106"/>
      <c r="N211" s="122"/>
      <c r="O211" s="90"/>
      <c r="P211" s="551"/>
    </row>
    <row r="212" spans="1:16" ht="15" customHeight="1">
      <c r="A212" s="420"/>
      <c r="B212" s="427"/>
      <c r="C212" s="424"/>
      <c r="D212" s="87" t="s">
        <v>40</v>
      </c>
      <c r="E212" s="106">
        <f>ROUND((E211/E210)*100,2)</f>
        <v>52.69</v>
      </c>
      <c r="F212" s="106">
        <f>ROUND((F211/F210)*100,2)</f>
        <v>52.69</v>
      </c>
      <c r="G212" s="106">
        <f>ROUND((G211/G210)*100,2)</f>
        <v>52.84</v>
      </c>
      <c r="H212" s="106">
        <f>ROUND((H211/H210)*100,2)</f>
        <v>53.04</v>
      </c>
      <c r="I212" s="106">
        <f>ROUND((I211/I210)*100,2)</f>
        <v>51.11</v>
      </c>
      <c r="J212" s="249"/>
      <c r="K212" s="106">
        <f>ROUND((K211/K210)*100,2)</f>
        <v>6.55</v>
      </c>
      <c r="L212" s="270"/>
      <c r="M212" s="106"/>
      <c r="N212" s="122"/>
      <c r="O212" s="90"/>
      <c r="P212" s="551"/>
    </row>
    <row r="213" spans="1:16" ht="15" customHeight="1">
      <c r="A213" s="420"/>
      <c r="B213" s="455" t="s">
        <v>146</v>
      </c>
      <c r="C213" s="593" t="s">
        <v>56</v>
      </c>
      <c r="D213" s="82" t="s">
        <v>38</v>
      </c>
      <c r="E213" s="121">
        <f>IF((F213+O213)&gt;0,(F213+O213)," ")</f>
        <v>640020</v>
      </c>
      <c r="F213" s="99">
        <f>IF((G213+J213+K213+L213+N213)&gt;0,(G213+J213+K213+L213+N213)," ")</f>
        <v>640020</v>
      </c>
      <c r="G213" s="324"/>
      <c r="H213" s="161"/>
      <c r="I213" s="325"/>
      <c r="J213" s="283">
        <v>17000</v>
      </c>
      <c r="K213" s="247"/>
      <c r="L213" s="121">
        <v>623020</v>
      </c>
      <c r="M213" s="99"/>
      <c r="N213" s="155"/>
      <c r="O213" s="86"/>
      <c r="P213" s="550"/>
    </row>
    <row r="214" spans="1:16" ht="15" customHeight="1">
      <c r="A214" s="420"/>
      <c r="B214" s="456"/>
      <c r="C214" s="596"/>
      <c r="D214" s="87" t="s">
        <v>39</v>
      </c>
      <c r="E214" s="122">
        <f>F214</f>
        <v>105592.52</v>
      </c>
      <c r="F214" s="106">
        <f>J214+L214</f>
        <v>105592.52</v>
      </c>
      <c r="G214" s="91"/>
      <c r="H214" s="88"/>
      <c r="I214" s="123"/>
      <c r="J214" s="284">
        <v>14000</v>
      </c>
      <c r="K214" s="249"/>
      <c r="L214" s="122">
        <v>91592.52</v>
      </c>
      <c r="M214" s="106"/>
      <c r="N214" s="156"/>
      <c r="O214" s="91"/>
      <c r="P214" s="551"/>
    </row>
    <row r="215" spans="1:16" ht="15" customHeight="1">
      <c r="A215" s="124"/>
      <c r="B215" s="326"/>
      <c r="C215" s="322"/>
      <c r="D215" s="87" t="s">
        <v>40</v>
      </c>
      <c r="E215" s="122">
        <f>ROUND((E214/E213)*100,2)</f>
        <v>16.5</v>
      </c>
      <c r="F215" s="107">
        <f>ROUND((F214/F213)*100,2)</f>
        <v>16.5</v>
      </c>
      <c r="G215" s="91"/>
      <c r="H215" s="88"/>
      <c r="I215" s="89"/>
      <c r="J215" s="107">
        <f>ROUND((J214/J213)*100,2)</f>
        <v>82.35</v>
      </c>
      <c r="K215" s="277"/>
      <c r="L215" s="107">
        <f>ROUND((L214/L213)*100,2)</f>
        <v>14.7</v>
      </c>
      <c r="M215" s="107"/>
      <c r="N215" s="157"/>
      <c r="O215" s="96"/>
      <c r="P215" s="552"/>
    </row>
    <row r="216" spans="1:16" ht="16.5" customHeight="1">
      <c r="A216" s="570">
        <v>854</v>
      </c>
      <c r="B216" s="415"/>
      <c r="C216" s="650" t="s">
        <v>147</v>
      </c>
      <c r="D216" s="50" t="s">
        <v>38</v>
      </c>
      <c r="E216" s="24">
        <f>IF((F216+O216)&gt;0,(F216+O216)," ")</f>
        <v>9870813</v>
      </c>
      <c r="F216" s="14">
        <f>IF((G216+J216+K216+L216+N216)&gt;0,(G216+J216+K216+L216+N216)," ")</f>
        <v>9580813</v>
      </c>
      <c r="G216" s="165">
        <f>IF((H216+I216)&gt;0,(H216+I216)," ")</f>
        <v>9033888</v>
      </c>
      <c r="H216" s="14">
        <f>H219+H222+H225+H228+H232+H241+H244</f>
        <v>6710406</v>
      </c>
      <c r="I216" s="24">
        <f>I219+I222+I225+I228+I232+I241+I244+I247+I250</f>
        <v>2323482</v>
      </c>
      <c r="J216" s="14">
        <f>J238</f>
        <v>313126</v>
      </c>
      <c r="K216" s="24">
        <f>K219+K222+K225+K228+K232+K235+K241+K244+K247+K250</f>
        <v>233799</v>
      </c>
      <c r="L216" s="52"/>
      <c r="M216" s="15"/>
      <c r="N216" s="51"/>
      <c r="O216" s="14">
        <f>P216</f>
        <v>290000</v>
      </c>
      <c r="P216" s="545">
        <f>P232+P225+P241</f>
        <v>290000</v>
      </c>
    </row>
    <row r="217" spans="1:16" ht="15.75" customHeight="1">
      <c r="A217" s="571"/>
      <c r="B217" s="417"/>
      <c r="C217" s="656"/>
      <c r="D217" s="54" t="s">
        <v>39</v>
      </c>
      <c r="E217" s="27">
        <f>E220+E223+E226+E229+E233+E236+E242+E245+E248+E251+E239</f>
        <v>4945388.89</v>
      </c>
      <c r="F217" s="26">
        <f>F220+F223+F226+F229+F233+F236+F242+F245+F248+F251+F239</f>
        <v>4934318.89</v>
      </c>
      <c r="G217" s="174">
        <f>G220+G223+G226+G229+G233+G242+G245+G248+G251</f>
        <v>4730611.539999999</v>
      </c>
      <c r="H217" s="26">
        <f>H220+H223+H226+H229+H233+H242+H245</f>
        <v>3356117.56</v>
      </c>
      <c r="I217" s="27">
        <f>I220+I223+I226+I229+I233+I242+I245+I248+I251</f>
        <v>1374493.9800000002</v>
      </c>
      <c r="J217" s="26">
        <f>J239</f>
        <v>93365.29</v>
      </c>
      <c r="K217" s="27">
        <f>K220+K223+K226+K229+K233+K236+K242+K245</f>
        <v>110342.06</v>
      </c>
      <c r="L217" s="56"/>
      <c r="M217" s="18"/>
      <c r="N217" s="55"/>
      <c r="O217" s="26">
        <f>P217</f>
        <v>11070</v>
      </c>
      <c r="P217" s="546">
        <f>P233+P226+P242</f>
        <v>11070</v>
      </c>
    </row>
    <row r="218" spans="1:16" ht="13.5" customHeight="1">
      <c r="A218" s="572"/>
      <c r="B218" s="417"/>
      <c r="C218" s="515"/>
      <c r="D218" s="54" t="s">
        <v>40</v>
      </c>
      <c r="E218" s="27">
        <f aca="true" t="shared" si="15" ref="E218:K218">ROUND((E217/E216)*100,2)</f>
        <v>50.1</v>
      </c>
      <c r="F218" s="59">
        <f t="shared" si="15"/>
        <v>51.5</v>
      </c>
      <c r="G218" s="59">
        <f t="shared" si="15"/>
        <v>52.37</v>
      </c>
      <c r="H218" s="59">
        <f t="shared" si="15"/>
        <v>50.01</v>
      </c>
      <c r="I218" s="59">
        <f t="shared" si="15"/>
        <v>59.16</v>
      </c>
      <c r="J218" s="59">
        <f t="shared" si="15"/>
        <v>29.82</v>
      </c>
      <c r="K218" s="59">
        <f t="shared" si="15"/>
        <v>47.2</v>
      </c>
      <c r="L218" s="61"/>
      <c r="M218" s="20"/>
      <c r="N218" s="60"/>
      <c r="O218" s="59">
        <f>ROUND((O217/O216)*100,2)</f>
        <v>3.82</v>
      </c>
      <c r="P218" s="547">
        <f>ROUND((P217/P216)*100,2)</f>
        <v>3.82</v>
      </c>
    </row>
    <row r="219" spans="1:16" ht="15.75" customHeight="1">
      <c r="A219" s="420"/>
      <c r="B219" s="421" t="s">
        <v>148</v>
      </c>
      <c r="C219" s="593" t="s">
        <v>149</v>
      </c>
      <c r="D219" s="129" t="s">
        <v>38</v>
      </c>
      <c r="E219" s="99">
        <f>IF((F219+O219)&gt;0,(F219+O219)," ")</f>
        <v>316591</v>
      </c>
      <c r="F219" s="244">
        <f>IF((G219+J219+K219+L219+N219)&gt;0,(G219+J219+K219+L219+N219)," ")</f>
        <v>316591</v>
      </c>
      <c r="G219" s="253">
        <f>IF((H219+I219)&gt;0,(H219+I219)," ")</f>
        <v>313556</v>
      </c>
      <c r="H219" s="254">
        <v>283528</v>
      </c>
      <c r="I219" s="274">
        <v>30028</v>
      </c>
      <c r="J219" s="248"/>
      <c r="K219" s="274">
        <v>3035</v>
      </c>
      <c r="L219" s="85"/>
      <c r="M219" s="91"/>
      <c r="N219" s="90"/>
      <c r="O219" s="122"/>
      <c r="P219" s="558"/>
    </row>
    <row r="220" spans="1:16" ht="15" customHeight="1">
      <c r="A220" s="420"/>
      <c r="B220" s="423"/>
      <c r="C220" s="596"/>
      <c r="D220" s="128" t="s">
        <v>39</v>
      </c>
      <c r="E220" s="106">
        <f>F220</f>
        <v>163955.44</v>
      </c>
      <c r="F220" s="122">
        <f>G220+K220</f>
        <v>163955.44</v>
      </c>
      <c r="G220" s="106">
        <f>H220+I220</f>
        <v>162518.3</v>
      </c>
      <c r="H220" s="250">
        <v>144740.69</v>
      </c>
      <c r="I220" s="249">
        <v>17777.61</v>
      </c>
      <c r="J220" s="250"/>
      <c r="K220" s="249">
        <v>1437.14</v>
      </c>
      <c r="L220" s="90"/>
      <c r="M220" s="91"/>
      <c r="N220" s="90"/>
      <c r="O220" s="122"/>
      <c r="P220" s="558"/>
    </row>
    <row r="221" spans="1:16" ht="13.5" customHeight="1">
      <c r="A221" s="420"/>
      <c r="B221" s="425"/>
      <c r="C221" s="426"/>
      <c r="D221" s="130" t="s">
        <v>40</v>
      </c>
      <c r="E221" s="107">
        <f>ROUND((E220/E219)*100,2)</f>
        <v>51.79</v>
      </c>
      <c r="F221" s="107">
        <f>ROUND((F220/F219)*100,2)</f>
        <v>51.79</v>
      </c>
      <c r="G221" s="107">
        <f>ROUND((G220/G219)*100,2)</f>
        <v>51.83</v>
      </c>
      <c r="H221" s="107">
        <f>ROUND((H220/H219)*100,2)</f>
        <v>51.05</v>
      </c>
      <c r="I221" s="107">
        <f>ROUND((I220/I219)*100,2)</f>
        <v>59.2</v>
      </c>
      <c r="J221" s="252"/>
      <c r="K221" s="107">
        <f>ROUND((K220/K219)*100,2)</f>
        <v>47.35</v>
      </c>
      <c r="L221" s="90"/>
      <c r="M221" s="91"/>
      <c r="N221" s="90"/>
      <c r="O221" s="122"/>
      <c r="P221" s="558"/>
    </row>
    <row r="222" spans="1:16" ht="14.25" customHeight="1">
      <c r="A222" s="420"/>
      <c r="B222" s="427" t="s">
        <v>150</v>
      </c>
      <c r="C222" s="593" t="s">
        <v>151</v>
      </c>
      <c r="D222" s="127" t="s">
        <v>38</v>
      </c>
      <c r="E222" s="253">
        <f>IF((F222+O222)&gt;0,(F222+O222)," ")</f>
        <v>1015038</v>
      </c>
      <c r="F222" s="244">
        <f>IF((G222+J222+K222+L222+N222)&gt;0,(G222+J222+K222+L222+N222)," ")</f>
        <v>1015038</v>
      </c>
      <c r="G222" s="253">
        <f>IF((H222+I222)&gt;0,(H222+I222)," ")</f>
        <v>1012864</v>
      </c>
      <c r="H222" s="254">
        <v>716335</v>
      </c>
      <c r="I222" s="274">
        <v>296529</v>
      </c>
      <c r="J222" s="250"/>
      <c r="K222" s="245">
        <v>2174</v>
      </c>
      <c r="L222" s="85"/>
      <c r="M222" s="86"/>
      <c r="N222" s="85"/>
      <c r="O222" s="133"/>
      <c r="P222" s="561"/>
    </row>
    <row r="223" spans="1:16" ht="14.25" customHeight="1">
      <c r="A223" s="420"/>
      <c r="B223" s="427"/>
      <c r="C223" s="595"/>
      <c r="D223" s="128" t="s">
        <v>39</v>
      </c>
      <c r="E223" s="106">
        <f>F223</f>
        <v>514743.45</v>
      </c>
      <c r="F223" s="122">
        <f>G223+K223</f>
        <v>514743.45</v>
      </c>
      <c r="G223" s="106">
        <f>H223+I223</f>
        <v>514276.45</v>
      </c>
      <c r="H223" s="250">
        <v>369266.46</v>
      </c>
      <c r="I223" s="249">
        <v>145009.99</v>
      </c>
      <c r="J223" s="250"/>
      <c r="K223" s="249">
        <v>467</v>
      </c>
      <c r="L223" s="90"/>
      <c r="M223" s="91"/>
      <c r="N223" s="90"/>
      <c r="O223" s="122"/>
      <c r="P223" s="558"/>
    </row>
    <row r="224" spans="1:16" ht="14.25" customHeight="1">
      <c r="A224" s="420"/>
      <c r="B224" s="427"/>
      <c r="C224" s="424"/>
      <c r="D224" s="128" t="s">
        <v>40</v>
      </c>
      <c r="E224" s="106">
        <f>ROUND((E223/E222)*100,2)</f>
        <v>50.71</v>
      </c>
      <c r="F224" s="106">
        <f>ROUND((F223/F222)*100,2)</f>
        <v>50.71</v>
      </c>
      <c r="G224" s="106">
        <f>ROUND((G223/G222)*100,2)</f>
        <v>50.77</v>
      </c>
      <c r="H224" s="106">
        <f>ROUND((H223/H222)*100,2)</f>
        <v>51.55</v>
      </c>
      <c r="I224" s="106">
        <f>ROUND((I223/I222)*100,2)</f>
        <v>48.9</v>
      </c>
      <c r="J224" s="250"/>
      <c r="K224" s="107">
        <f>ROUND((K223/K222)*100,2)</f>
        <v>21.48</v>
      </c>
      <c r="L224" s="95"/>
      <c r="M224" s="96"/>
      <c r="N224" s="95"/>
      <c r="O224" s="134"/>
      <c r="P224" s="559"/>
    </row>
    <row r="225" spans="1:16" ht="16.5" customHeight="1">
      <c r="A225" s="420"/>
      <c r="B225" s="421" t="s">
        <v>152</v>
      </c>
      <c r="C225" s="593" t="s">
        <v>199</v>
      </c>
      <c r="D225" s="129" t="s">
        <v>38</v>
      </c>
      <c r="E225" s="99">
        <f>F225+O225</f>
        <v>893986</v>
      </c>
      <c r="F225" s="121">
        <f>IF((G225+J225+K225+L225+N225)&gt;0,(G225+J225+K225+L225+N225)," ")</f>
        <v>883986</v>
      </c>
      <c r="G225" s="99">
        <f>IF((H225+I225)&gt;0,(H225+I225)," ")</f>
        <v>882343</v>
      </c>
      <c r="H225" s="246">
        <v>759547</v>
      </c>
      <c r="I225" s="245">
        <v>122796</v>
      </c>
      <c r="J225" s="248"/>
      <c r="K225" s="274">
        <v>1643</v>
      </c>
      <c r="L225" s="90"/>
      <c r="M225" s="91"/>
      <c r="N225" s="90"/>
      <c r="O225" s="244">
        <f>P225</f>
        <v>10000</v>
      </c>
      <c r="P225" s="562">
        <v>10000</v>
      </c>
    </row>
    <row r="226" spans="1:16" ht="14.25" customHeight="1">
      <c r="A226" s="420"/>
      <c r="B226" s="428"/>
      <c r="C226" s="596"/>
      <c r="D226" s="128" t="s">
        <v>39</v>
      </c>
      <c r="E226" s="106">
        <f>F226</f>
        <v>458177.27</v>
      </c>
      <c r="F226" s="122">
        <f>G226+K226</f>
        <v>458177.27</v>
      </c>
      <c r="G226" s="106">
        <f>H226+I226</f>
        <v>457967.5</v>
      </c>
      <c r="H226" s="250">
        <v>381816.28</v>
      </c>
      <c r="I226" s="249">
        <v>76151.22</v>
      </c>
      <c r="J226" s="250"/>
      <c r="K226" s="249">
        <v>209.77</v>
      </c>
      <c r="L226" s="90"/>
      <c r="M226" s="91"/>
      <c r="N226" s="90"/>
      <c r="O226" s="122">
        <v>0</v>
      </c>
      <c r="P226" s="558">
        <v>0</v>
      </c>
    </row>
    <row r="227" spans="1:16" ht="13.5" customHeight="1">
      <c r="A227" s="420"/>
      <c r="B227" s="429"/>
      <c r="C227" s="426"/>
      <c r="D227" s="130" t="s">
        <v>40</v>
      </c>
      <c r="E227" s="107">
        <f>ROUND((E226/E225)*100,2)</f>
        <v>51.25</v>
      </c>
      <c r="F227" s="107">
        <f>ROUND((F226/F225)*100,2)</f>
        <v>51.83</v>
      </c>
      <c r="G227" s="107">
        <f>ROUND((G226/G225)*100,2)</f>
        <v>51.9</v>
      </c>
      <c r="H227" s="107">
        <f>ROUND((H226/H225)*100,2)</f>
        <v>50.27</v>
      </c>
      <c r="I227" s="107">
        <f>ROUND((I226/I225)*100,2)</f>
        <v>62.01</v>
      </c>
      <c r="J227" s="252"/>
      <c r="K227" s="107">
        <f>ROUND((K226/K225)*100,2)</f>
        <v>12.77</v>
      </c>
      <c r="L227" s="90"/>
      <c r="M227" s="91"/>
      <c r="N227" s="90"/>
      <c r="O227" s="107">
        <v>0</v>
      </c>
      <c r="P227" s="559">
        <v>0</v>
      </c>
    </row>
    <row r="228" spans="1:16" ht="15.75" customHeight="1">
      <c r="A228" s="420"/>
      <c r="B228" s="427" t="s">
        <v>153</v>
      </c>
      <c r="C228" s="593" t="s">
        <v>154</v>
      </c>
      <c r="D228" s="127" t="s">
        <v>38</v>
      </c>
      <c r="E228" s="253">
        <f>IF((F228+O228)&gt;0,(F228+O228)," ")</f>
        <v>242040</v>
      </c>
      <c r="F228" s="244">
        <f>IF((G228+J228+K228+L228+N228)&gt;0,(G228+J228+K228+L228+N228)," ")</f>
        <v>242040</v>
      </c>
      <c r="G228" s="253">
        <f>IF((H228+I228)&gt;0,(H228+I228)," ")</f>
        <v>241758</v>
      </c>
      <c r="H228" s="254">
        <v>208446</v>
      </c>
      <c r="I228" s="274">
        <v>33312</v>
      </c>
      <c r="J228" s="250"/>
      <c r="K228" s="245">
        <v>282</v>
      </c>
      <c r="L228" s="85"/>
      <c r="M228" s="86"/>
      <c r="N228" s="85"/>
      <c r="O228" s="133"/>
      <c r="P228" s="561"/>
    </row>
    <row r="229" spans="1:16" ht="15" customHeight="1">
      <c r="A229" s="420"/>
      <c r="B229" s="427"/>
      <c r="C229" s="595"/>
      <c r="D229" s="128" t="s">
        <v>39</v>
      </c>
      <c r="E229" s="106">
        <f>F229</f>
        <v>127577.69</v>
      </c>
      <c r="F229" s="122">
        <f>G229+K229</f>
        <v>127577.69</v>
      </c>
      <c r="G229" s="106">
        <f>H229+I229</f>
        <v>127577.69</v>
      </c>
      <c r="H229" s="250">
        <v>104335.52</v>
      </c>
      <c r="I229" s="249">
        <v>23242.17</v>
      </c>
      <c r="J229" s="250"/>
      <c r="K229" s="249">
        <v>0</v>
      </c>
      <c r="L229" s="90"/>
      <c r="M229" s="91"/>
      <c r="N229" s="90"/>
      <c r="O229" s="122"/>
      <c r="P229" s="558"/>
    </row>
    <row r="230" spans="1:16" ht="17.25" customHeight="1" thickBot="1">
      <c r="A230" s="111"/>
      <c r="B230" s="327"/>
      <c r="C230" s="328"/>
      <c r="D230" s="141" t="s">
        <v>40</v>
      </c>
      <c r="E230" s="256">
        <f>ROUND((E229/E228)*100,2)</f>
        <v>52.71</v>
      </c>
      <c r="F230" s="256">
        <f>ROUND((F229/F228)*100,2)</f>
        <v>52.71</v>
      </c>
      <c r="G230" s="256">
        <f>ROUND((G229/G228)*100,2)</f>
        <v>52.77</v>
      </c>
      <c r="H230" s="256">
        <f>ROUND((H229/H228)*100,2)</f>
        <v>50.05</v>
      </c>
      <c r="I230" s="256">
        <f>ROUND((I229/I228)*100,2)</f>
        <v>69.77</v>
      </c>
      <c r="J230" s="258"/>
      <c r="K230" s="256">
        <f>ROUND((K229/K228)*100,2)</f>
        <v>0</v>
      </c>
      <c r="L230" s="114"/>
      <c r="M230" s="113"/>
      <c r="N230" s="114"/>
      <c r="O230" s="255"/>
      <c r="P230" s="563"/>
    </row>
    <row r="231" spans="1:16" ht="17.25" customHeight="1" thickBot="1">
      <c r="A231" s="132">
        <v>1</v>
      </c>
      <c r="B231" s="143" t="s">
        <v>34</v>
      </c>
      <c r="C231" s="115">
        <v>3</v>
      </c>
      <c r="D231" s="115">
        <v>4</v>
      </c>
      <c r="E231" s="116">
        <v>5</v>
      </c>
      <c r="F231" s="116">
        <v>6</v>
      </c>
      <c r="G231" s="116">
        <v>7</v>
      </c>
      <c r="H231" s="116">
        <v>8</v>
      </c>
      <c r="I231" s="116">
        <v>9</v>
      </c>
      <c r="J231" s="116">
        <v>10</v>
      </c>
      <c r="K231" s="116">
        <v>11</v>
      </c>
      <c r="L231" s="116">
        <v>12</v>
      </c>
      <c r="M231" s="116">
        <v>13</v>
      </c>
      <c r="N231" s="116">
        <v>14</v>
      </c>
      <c r="O231" s="116">
        <v>15</v>
      </c>
      <c r="P231" s="117">
        <v>16</v>
      </c>
    </row>
    <row r="232" spans="1:16" ht="14.25" customHeight="1">
      <c r="A232" s="105"/>
      <c r="B232" s="423" t="s">
        <v>155</v>
      </c>
      <c r="C232" s="644" t="s">
        <v>156</v>
      </c>
      <c r="D232" s="127" t="s">
        <v>38</v>
      </c>
      <c r="E232" s="253">
        <f>IF((F232+O232)&gt;0,(F232+O232)," ")</f>
        <v>1235638</v>
      </c>
      <c r="F232" s="244">
        <f>IF((G232+J232+K232+L232+N232)&gt;0,(G232+J232+K232+L232+N232)," ")</f>
        <v>1105638</v>
      </c>
      <c r="G232" s="253">
        <f>IF((H232+I232)&gt;0,(H232+I232)," ")</f>
        <v>1099369</v>
      </c>
      <c r="H232" s="254">
        <v>662549</v>
      </c>
      <c r="I232" s="274">
        <v>436820</v>
      </c>
      <c r="J232" s="250"/>
      <c r="K232" s="274">
        <v>6269</v>
      </c>
      <c r="L232" s="90"/>
      <c r="M232" s="91"/>
      <c r="N232" s="90"/>
      <c r="O232" s="244">
        <f>P232</f>
        <v>130000</v>
      </c>
      <c r="P232" s="562">
        <v>130000</v>
      </c>
    </row>
    <row r="233" spans="1:16" ht="13.5" customHeight="1">
      <c r="A233" s="105"/>
      <c r="B233" s="423"/>
      <c r="C233" s="595"/>
      <c r="D233" s="128" t="s">
        <v>39</v>
      </c>
      <c r="E233" s="106">
        <f>F233+O233</f>
        <v>586054.72</v>
      </c>
      <c r="F233" s="122">
        <f>G233+K233</f>
        <v>586054.72</v>
      </c>
      <c r="G233" s="106">
        <f>H233+I233</f>
        <v>583058.97</v>
      </c>
      <c r="H233" s="250">
        <v>314758.17</v>
      </c>
      <c r="I233" s="249">
        <v>268300.8</v>
      </c>
      <c r="J233" s="250"/>
      <c r="K233" s="249">
        <v>2995.75</v>
      </c>
      <c r="L233" s="90"/>
      <c r="M233" s="91"/>
      <c r="N233" s="90"/>
      <c r="O233" s="122">
        <f>P233</f>
        <v>0</v>
      </c>
      <c r="P233" s="558">
        <v>0</v>
      </c>
    </row>
    <row r="234" spans="1:16" ht="14.25" customHeight="1">
      <c r="A234" s="105"/>
      <c r="B234" s="425"/>
      <c r="C234" s="426"/>
      <c r="D234" s="130" t="s">
        <v>40</v>
      </c>
      <c r="E234" s="107">
        <f>ROUND((E233/E232)*100,2)</f>
        <v>47.43</v>
      </c>
      <c r="F234" s="107">
        <f>ROUND((F233/F232)*100,2)</f>
        <v>53.01</v>
      </c>
      <c r="G234" s="107">
        <f>ROUND((G233/G232)*100,2)</f>
        <v>53.04</v>
      </c>
      <c r="H234" s="107">
        <f>ROUND((H233/H232)*100,2)</f>
        <v>47.51</v>
      </c>
      <c r="I234" s="107">
        <f>ROUND((I233/I232)*100,2)</f>
        <v>61.42</v>
      </c>
      <c r="J234" s="252"/>
      <c r="K234" s="107">
        <f>ROUND((K233/K232)*100,2)</f>
        <v>47.79</v>
      </c>
      <c r="L234" s="90"/>
      <c r="M234" s="91"/>
      <c r="N234" s="90"/>
      <c r="O234" s="107">
        <f>ROUND((O233/O232)*100,2)</f>
        <v>0</v>
      </c>
      <c r="P234" s="559">
        <f>ROUND((P233/P232)*100,2)</f>
        <v>0</v>
      </c>
    </row>
    <row r="235" spans="1:16" ht="14.25" customHeight="1">
      <c r="A235" s="105"/>
      <c r="B235" s="427" t="s">
        <v>157</v>
      </c>
      <c r="C235" s="593" t="s">
        <v>158</v>
      </c>
      <c r="D235" s="127" t="s">
        <v>38</v>
      </c>
      <c r="E235" s="253">
        <f>IF((F235+O235)&gt;0,(F235+O235)," ")</f>
        <v>13200</v>
      </c>
      <c r="F235" s="244">
        <f>IF((G235+J235+K235+L235+N235)&gt;0,(G235+J235+K235+L235+N235)," ")</f>
        <v>13200</v>
      </c>
      <c r="G235" s="106"/>
      <c r="H235" s="250"/>
      <c r="I235" s="249"/>
      <c r="J235" s="250"/>
      <c r="K235" s="274">
        <v>13200</v>
      </c>
      <c r="L235" s="85"/>
      <c r="M235" s="86"/>
      <c r="N235" s="85"/>
      <c r="O235" s="86"/>
      <c r="P235" s="550"/>
    </row>
    <row r="236" spans="1:16" ht="14.25" customHeight="1">
      <c r="A236" s="105"/>
      <c r="B236" s="427"/>
      <c r="C236" s="595"/>
      <c r="D236" s="128" t="s">
        <v>39</v>
      </c>
      <c r="E236" s="106">
        <f>F236</f>
        <v>10968</v>
      </c>
      <c r="F236" s="122">
        <f>K236</f>
        <v>10968</v>
      </c>
      <c r="G236" s="106"/>
      <c r="H236" s="250"/>
      <c r="I236" s="249"/>
      <c r="J236" s="250"/>
      <c r="K236" s="249">
        <v>10968</v>
      </c>
      <c r="L236" s="90"/>
      <c r="M236" s="91"/>
      <c r="N236" s="90"/>
      <c r="O236" s="91"/>
      <c r="P236" s="551"/>
    </row>
    <row r="237" spans="1:16" ht="15" customHeight="1">
      <c r="A237" s="105"/>
      <c r="B237" s="427"/>
      <c r="C237" s="424"/>
      <c r="D237" s="128" t="s">
        <v>40</v>
      </c>
      <c r="E237" s="106">
        <f>ROUND((E236/E235)*100,2)</f>
        <v>83.09</v>
      </c>
      <c r="F237" s="106">
        <f>ROUND((F236/F235)*100,2)</f>
        <v>83.09</v>
      </c>
      <c r="G237" s="106"/>
      <c r="H237" s="250"/>
      <c r="I237" s="249"/>
      <c r="J237" s="250"/>
      <c r="K237" s="106">
        <f>ROUND((K236/K235)*100,2)</f>
        <v>83.09</v>
      </c>
      <c r="L237" s="95"/>
      <c r="M237" s="96"/>
      <c r="N237" s="95"/>
      <c r="O237" s="96"/>
      <c r="P237" s="552"/>
    </row>
    <row r="238" spans="1:16" ht="15.75" customHeight="1">
      <c r="A238" s="105"/>
      <c r="B238" s="421" t="s">
        <v>159</v>
      </c>
      <c r="C238" s="593" t="s">
        <v>160</v>
      </c>
      <c r="D238" s="129" t="s">
        <v>38</v>
      </c>
      <c r="E238" s="99">
        <f>F238</f>
        <v>313126</v>
      </c>
      <c r="F238" s="121">
        <f>J238</f>
        <v>313126</v>
      </c>
      <c r="G238" s="104"/>
      <c r="H238" s="248"/>
      <c r="I238" s="247"/>
      <c r="J238" s="283">
        <v>313126</v>
      </c>
      <c r="K238" s="104"/>
      <c r="L238" s="90"/>
      <c r="M238" s="91"/>
      <c r="N238" s="90"/>
      <c r="O238" s="91"/>
      <c r="P238" s="551"/>
    </row>
    <row r="239" spans="1:16" ht="12.75" customHeight="1">
      <c r="A239" s="105"/>
      <c r="B239" s="423"/>
      <c r="C239" s="596"/>
      <c r="D239" s="128" t="s">
        <v>39</v>
      </c>
      <c r="E239" s="106">
        <f>F239</f>
        <v>93365.29</v>
      </c>
      <c r="F239" s="122">
        <f>J239</f>
        <v>93365.29</v>
      </c>
      <c r="G239" s="106"/>
      <c r="H239" s="250"/>
      <c r="I239" s="249"/>
      <c r="J239" s="284">
        <v>93365.29</v>
      </c>
      <c r="K239" s="106"/>
      <c r="L239" s="90"/>
      <c r="M239" s="91"/>
      <c r="N239" s="90"/>
      <c r="O239" s="91"/>
      <c r="P239" s="551"/>
    </row>
    <row r="240" spans="1:16" ht="13.5" customHeight="1">
      <c r="A240" s="105"/>
      <c r="B240" s="425"/>
      <c r="C240" s="426"/>
      <c r="D240" s="130" t="s">
        <v>40</v>
      </c>
      <c r="E240" s="106">
        <f>ROUND((E239/E238)*100,2)</f>
        <v>29.82</v>
      </c>
      <c r="F240" s="106">
        <f>ROUND((F239/F238)*100,2)</f>
        <v>29.82</v>
      </c>
      <c r="G240" s="107"/>
      <c r="H240" s="252"/>
      <c r="I240" s="251"/>
      <c r="J240" s="106">
        <f>ROUND((J239/J238)*100,2)</f>
        <v>29.82</v>
      </c>
      <c r="K240" s="107"/>
      <c r="L240" s="90"/>
      <c r="M240" s="91"/>
      <c r="N240" s="90"/>
      <c r="O240" s="91"/>
      <c r="P240" s="551"/>
    </row>
    <row r="241" spans="1:16" ht="15.75" customHeight="1">
      <c r="A241" s="105"/>
      <c r="B241" s="421" t="s">
        <v>161</v>
      </c>
      <c r="C241" s="593" t="s">
        <v>162</v>
      </c>
      <c r="D241" s="129" t="s">
        <v>38</v>
      </c>
      <c r="E241" s="99">
        <f>IF((F241+O241)&gt;0,(F241+O241)," ")</f>
        <v>3710599</v>
      </c>
      <c r="F241" s="121">
        <f>IF((G241+J241+K241+L241+N241)&gt;0,(G241+J241+K241+L241+N241)," ")</f>
        <v>3560599</v>
      </c>
      <c r="G241" s="99">
        <f>IF((H241+I241)&gt;0,(H241+I241)," ")</f>
        <v>3434227</v>
      </c>
      <c r="H241" s="246">
        <v>2643022</v>
      </c>
      <c r="I241" s="245">
        <v>791205</v>
      </c>
      <c r="J241" s="248"/>
      <c r="K241" s="245">
        <v>126372</v>
      </c>
      <c r="L241" s="85"/>
      <c r="M241" s="86"/>
      <c r="N241" s="85"/>
      <c r="O241" s="324">
        <f>P241</f>
        <v>150000</v>
      </c>
      <c r="P241" s="560">
        <v>150000</v>
      </c>
    </row>
    <row r="242" spans="1:16" ht="14.25" customHeight="1">
      <c r="A242" s="105"/>
      <c r="B242" s="423"/>
      <c r="C242" s="596"/>
      <c r="D242" s="128" t="s">
        <v>39</v>
      </c>
      <c r="E242" s="106">
        <f>F242+O242</f>
        <v>2017028.98</v>
      </c>
      <c r="F242" s="122">
        <f>G242+K242</f>
        <v>2005958.98</v>
      </c>
      <c r="G242" s="106">
        <f>H242+I242</f>
        <v>1947021.98</v>
      </c>
      <c r="H242" s="250">
        <v>1424451.65</v>
      </c>
      <c r="I242" s="249">
        <v>522570.33</v>
      </c>
      <c r="J242" s="250"/>
      <c r="K242" s="249">
        <v>58937</v>
      </c>
      <c r="L242" s="90"/>
      <c r="M242" s="91"/>
      <c r="N242" s="90"/>
      <c r="O242" s="122">
        <v>11070</v>
      </c>
      <c r="P242" s="558">
        <v>11070</v>
      </c>
    </row>
    <row r="243" spans="1:16" ht="16.5" customHeight="1">
      <c r="A243" s="105"/>
      <c r="B243" s="425"/>
      <c r="C243" s="426"/>
      <c r="D243" s="130" t="s">
        <v>40</v>
      </c>
      <c r="E243" s="107">
        <f>ROUND((E242/E241)*100,2)</f>
        <v>54.36</v>
      </c>
      <c r="F243" s="107">
        <f>ROUND((F242/F241)*100,2)</f>
        <v>56.34</v>
      </c>
      <c r="G243" s="107">
        <f>ROUND((G242/G241)*100,2)</f>
        <v>56.69</v>
      </c>
      <c r="H243" s="107">
        <f>ROUND((H242/H241)*100,2)</f>
        <v>53.89</v>
      </c>
      <c r="I243" s="107">
        <f>ROUND((I242/I241)*100,2)</f>
        <v>66.05</v>
      </c>
      <c r="J243" s="252"/>
      <c r="K243" s="107">
        <f>ROUND((K242/K241)*100,2)</f>
        <v>46.64</v>
      </c>
      <c r="L243" s="95"/>
      <c r="M243" s="96"/>
      <c r="N243" s="95"/>
      <c r="O243" s="107">
        <f>ROUND((O242/O241)*100,2)</f>
        <v>7.38</v>
      </c>
      <c r="P243" s="559">
        <f>ROUND((P242/P241)*100,2)</f>
        <v>7.38</v>
      </c>
    </row>
    <row r="244" spans="1:16" ht="15.75" customHeight="1">
      <c r="A244" s="135"/>
      <c r="B244" s="405" t="s">
        <v>163</v>
      </c>
      <c r="C244" s="593" t="s">
        <v>164</v>
      </c>
      <c r="D244" s="127" t="s">
        <v>38</v>
      </c>
      <c r="E244" s="253">
        <f>IF((F244+O244)&gt;0,(F244+O244)," ")</f>
        <v>2041912</v>
      </c>
      <c r="F244" s="244">
        <f>IF((G244+J244+K244+L244+N244)&gt;0,(G244+J244+K244+L244+N244)," ")</f>
        <v>2041912</v>
      </c>
      <c r="G244" s="253">
        <f>IF((H244+I244)&gt;0,(H244+I244)," ")</f>
        <v>1961088</v>
      </c>
      <c r="H244" s="254">
        <v>1436979</v>
      </c>
      <c r="I244" s="274">
        <v>524109</v>
      </c>
      <c r="J244" s="250"/>
      <c r="K244" s="274">
        <v>80824</v>
      </c>
      <c r="L244" s="90"/>
      <c r="M244" s="91"/>
      <c r="N244" s="90"/>
      <c r="O244" s="91"/>
      <c r="P244" s="551"/>
    </row>
    <row r="245" spans="1:16" ht="14.25" customHeight="1">
      <c r="A245" s="135"/>
      <c r="B245" s="402"/>
      <c r="C245" s="595"/>
      <c r="D245" s="128" t="s">
        <v>39</v>
      </c>
      <c r="E245" s="106">
        <f>F245</f>
        <v>932464.0300000001</v>
      </c>
      <c r="F245" s="122">
        <f>G245+K245</f>
        <v>932464.0300000001</v>
      </c>
      <c r="G245" s="106">
        <f>H245+I245</f>
        <v>897136.6300000001</v>
      </c>
      <c r="H245" s="250">
        <v>616748.79</v>
      </c>
      <c r="I245" s="249">
        <v>280387.84</v>
      </c>
      <c r="J245" s="250"/>
      <c r="K245" s="249">
        <v>35327.4</v>
      </c>
      <c r="L245" s="90"/>
      <c r="M245" s="91"/>
      <c r="N245" s="90"/>
      <c r="O245" s="91"/>
      <c r="P245" s="551"/>
    </row>
    <row r="246" spans="1:16" ht="15" customHeight="1">
      <c r="A246" s="135"/>
      <c r="B246" s="403"/>
      <c r="C246" s="424"/>
      <c r="D246" s="128" t="s">
        <v>40</v>
      </c>
      <c r="E246" s="106">
        <f>ROUND((E245/E244)*100,2)</f>
        <v>45.67</v>
      </c>
      <c r="F246" s="107">
        <f>ROUND((F245/F244)*100,2)</f>
        <v>45.67</v>
      </c>
      <c r="G246" s="107">
        <f>ROUND((G245/G244)*100,2)</f>
        <v>45.75</v>
      </c>
      <c r="H246" s="107">
        <f>ROUND((H245/H244)*100,2)</f>
        <v>42.92</v>
      </c>
      <c r="I246" s="107">
        <f>ROUND((I245/I244)*100,2)</f>
        <v>53.5</v>
      </c>
      <c r="J246" s="250"/>
      <c r="K246" s="107">
        <f>ROUND((K245/K244)*100,2)</f>
        <v>43.71</v>
      </c>
      <c r="L246" s="95"/>
      <c r="M246" s="96"/>
      <c r="N246" s="95"/>
      <c r="O246" s="96"/>
      <c r="P246" s="552"/>
    </row>
    <row r="247" spans="1:16" ht="14.25" customHeight="1">
      <c r="A247" s="105"/>
      <c r="B247" s="421" t="s">
        <v>165</v>
      </c>
      <c r="C247" s="593" t="s">
        <v>117</v>
      </c>
      <c r="D247" s="129" t="s">
        <v>38</v>
      </c>
      <c r="E247" s="99">
        <f>IF((F247+O247)&gt;0,(F247+O247)," ")</f>
        <v>39401</v>
      </c>
      <c r="F247" s="244">
        <f>IF((G247+J247+K247+L247+N247)&gt;0,(G247+J247+K247+L247+N247)," ")</f>
        <v>39401</v>
      </c>
      <c r="G247" s="253">
        <f>IF((H247+I247)&gt;0,(H247+I247)," ")</f>
        <v>39401</v>
      </c>
      <c r="H247" s="250"/>
      <c r="I247" s="274">
        <v>39401</v>
      </c>
      <c r="J247" s="248"/>
      <c r="K247" s="249"/>
      <c r="L247" s="85"/>
      <c r="M247" s="91"/>
      <c r="N247" s="90"/>
      <c r="O247" s="91"/>
      <c r="P247" s="551"/>
    </row>
    <row r="248" spans="1:16" ht="15" customHeight="1">
      <c r="A248" s="105"/>
      <c r="B248" s="423"/>
      <c r="C248" s="596"/>
      <c r="D248" s="128" t="s">
        <v>39</v>
      </c>
      <c r="E248" s="106">
        <f>F248</f>
        <v>4091.02</v>
      </c>
      <c r="F248" s="122">
        <f>G248</f>
        <v>4091.02</v>
      </c>
      <c r="G248" s="106">
        <f>I248</f>
        <v>4091.02</v>
      </c>
      <c r="H248" s="250"/>
      <c r="I248" s="249">
        <v>4091.02</v>
      </c>
      <c r="J248" s="250"/>
      <c r="K248" s="249"/>
      <c r="L248" s="90"/>
      <c r="M248" s="91"/>
      <c r="N248" s="90"/>
      <c r="O248" s="91"/>
      <c r="P248" s="551"/>
    </row>
    <row r="249" spans="1:16" ht="14.25" customHeight="1">
      <c r="A249" s="105"/>
      <c r="B249" s="271"/>
      <c r="C249" s="272"/>
      <c r="D249" s="130" t="s">
        <v>40</v>
      </c>
      <c r="E249" s="107">
        <f>ROUND((E248/E247)*100,2)</f>
        <v>10.38</v>
      </c>
      <c r="F249" s="107">
        <f>ROUND((F248/F247)*100,2)</f>
        <v>10.38</v>
      </c>
      <c r="G249" s="107">
        <f>ROUND((G248/G247)*100,2)</f>
        <v>10.38</v>
      </c>
      <c r="H249" s="252"/>
      <c r="I249" s="107">
        <f>ROUND((I248/I247)*100,2)</f>
        <v>10.38</v>
      </c>
      <c r="J249" s="252"/>
      <c r="K249" s="249"/>
      <c r="L249" s="90"/>
      <c r="M249" s="91"/>
      <c r="N249" s="90"/>
      <c r="O249" s="91"/>
      <c r="P249" s="551"/>
    </row>
    <row r="250" spans="1:16" ht="13.5" customHeight="1">
      <c r="A250" s="105"/>
      <c r="B250" s="427" t="s">
        <v>166</v>
      </c>
      <c r="C250" s="593" t="s">
        <v>56</v>
      </c>
      <c r="D250" s="127" t="s">
        <v>38</v>
      </c>
      <c r="E250" s="253">
        <f>IF((F250+O250)&gt;0,(F250+O250)," ")</f>
        <v>49282</v>
      </c>
      <c r="F250" s="244">
        <f>IF((G250+J250+K250+L250+N250)&gt;0,(G250+J250+K250+L250+N250)," ")</f>
        <v>49282</v>
      </c>
      <c r="G250" s="253">
        <f>IF((H250+I250)&gt;0,(H250+I250)," ")</f>
        <v>49282</v>
      </c>
      <c r="H250" s="254"/>
      <c r="I250" s="274">
        <v>49282</v>
      </c>
      <c r="J250" s="89"/>
      <c r="K250" s="83"/>
      <c r="L250" s="85"/>
      <c r="M250" s="86"/>
      <c r="N250" s="85"/>
      <c r="O250" s="86"/>
      <c r="P250" s="550"/>
    </row>
    <row r="251" spans="1:16" ht="13.5" customHeight="1">
      <c r="A251" s="105"/>
      <c r="B251" s="439"/>
      <c r="C251" s="595"/>
      <c r="D251" s="128" t="s">
        <v>39</v>
      </c>
      <c r="E251" s="106">
        <f>F251</f>
        <v>36963</v>
      </c>
      <c r="F251" s="122">
        <f>G251</f>
        <v>36963</v>
      </c>
      <c r="G251" s="106">
        <f>I251</f>
        <v>36963</v>
      </c>
      <c r="H251" s="250"/>
      <c r="I251" s="249">
        <v>36963</v>
      </c>
      <c r="J251" s="89"/>
      <c r="K251" s="88"/>
      <c r="L251" s="90"/>
      <c r="M251" s="91"/>
      <c r="N251" s="90"/>
      <c r="O251" s="91"/>
      <c r="P251" s="551"/>
    </row>
    <row r="252" spans="1:16" ht="15" customHeight="1">
      <c r="A252" s="105"/>
      <c r="B252" s="439"/>
      <c r="C252" s="424"/>
      <c r="D252" s="128" t="s">
        <v>40</v>
      </c>
      <c r="E252" s="106">
        <f>ROUND((E251/E250)*100,2)</f>
        <v>75</v>
      </c>
      <c r="F252" s="106">
        <f>ROUND((F251/F250)*100,2)</f>
        <v>75</v>
      </c>
      <c r="G252" s="106">
        <f>ROUND((G251/G250)*100,2)</f>
        <v>75</v>
      </c>
      <c r="H252" s="250"/>
      <c r="I252" s="106">
        <f>ROUND((I251/I250)*100,2)</f>
        <v>75</v>
      </c>
      <c r="J252" s="106"/>
      <c r="K252" s="93"/>
      <c r="L252" s="95"/>
      <c r="M252" s="96"/>
      <c r="N252" s="95"/>
      <c r="O252" s="96"/>
      <c r="P252" s="552"/>
    </row>
    <row r="253" spans="1:16" ht="13.5" customHeight="1">
      <c r="A253" s="570">
        <v>900</v>
      </c>
      <c r="B253" s="457"/>
      <c r="C253" s="657" t="s">
        <v>167</v>
      </c>
      <c r="D253" s="136" t="s">
        <v>38</v>
      </c>
      <c r="E253" s="329">
        <f>G253+J253+K253+O253</f>
        <v>142370</v>
      </c>
      <c r="F253" s="330">
        <f>F256+F259</f>
        <v>137870</v>
      </c>
      <c r="G253" s="329">
        <f>G259</f>
        <v>79870</v>
      </c>
      <c r="H253" s="331"/>
      <c r="I253" s="332">
        <f>I259</f>
        <v>79870</v>
      </c>
      <c r="J253" s="333">
        <f>J256+J259</f>
        <v>57000</v>
      </c>
      <c r="K253" s="137">
        <f>K259</f>
        <v>1000</v>
      </c>
      <c r="L253" s="139"/>
      <c r="M253" s="158"/>
      <c r="N253" s="138"/>
      <c r="O253" s="507">
        <f>P253</f>
        <v>4500</v>
      </c>
      <c r="P253" s="564">
        <f>P259</f>
        <v>4500</v>
      </c>
    </row>
    <row r="254" spans="1:16" ht="15.75" customHeight="1">
      <c r="A254" s="574"/>
      <c r="B254" s="458"/>
      <c r="C254" s="658"/>
      <c r="D254" s="140" t="s">
        <v>39</v>
      </c>
      <c r="E254" s="334">
        <f>E257+E260</f>
        <v>26936.5</v>
      </c>
      <c r="F254" s="335">
        <f>F257+F260</f>
        <v>26936.5</v>
      </c>
      <c r="G254" s="334">
        <f>G260</f>
        <v>1936.5</v>
      </c>
      <c r="H254" s="336"/>
      <c r="I254" s="337">
        <f>I260</f>
        <v>1936.5</v>
      </c>
      <c r="J254" s="336">
        <f>J257</f>
        <v>25000</v>
      </c>
      <c r="K254" s="337">
        <f>K260</f>
        <v>0</v>
      </c>
      <c r="L254" s="139"/>
      <c r="M254" s="139"/>
      <c r="N254" s="138"/>
      <c r="O254" s="334">
        <f>P254</f>
        <v>0</v>
      </c>
      <c r="P254" s="565">
        <f>P260</f>
        <v>0</v>
      </c>
    </row>
    <row r="255" spans="1:16" ht="15" customHeight="1">
      <c r="A255" s="575"/>
      <c r="B255" s="458"/>
      <c r="C255" s="517"/>
      <c r="D255" s="140" t="s">
        <v>40</v>
      </c>
      <c r="E255" s="334">
        <f>ROUND((E254/E253)*100,2)</f>
        <v>18.92</v>
      </c>
      <c r="F255" s="334">
        <f>ROUND((F254/F253)*100,2)</f>
        <v>19.54</v>
      </c>
      <c r="G255" s="334">
        <f>ROUND((G254/G253)*100,2)</f>
        <v>2.42</v>
      </c>
      <c r="H255" s="336"/>
      <c r="I255" s="334">
        <f>ROUND((I254/I253)*100,2)</f>
        <v>2.42</v>
      </c>
      <c r="J255" s="334">
        <f>ROUND((J254/J253)*100,2)</f>
        <v>43.86</v>
      </c>
      <c r="K255" s="334">
        <f>ROUND((K254/K253)*100,2)</f>
        <v>0</v>
      </c>
      <c r="L255" s="139"/>
      <c r="M255" s="139"/>
      <c r="N255" s="138"/>
      <c r="O255" s="334">
        <f>ROUND((O254/O253)*100,2)</f>
        <v>0</v>
      </c>
      <c r="P255" s="565">
        <f>ROUND((P254/P253)*100,2)</f>
        <v>0</v>
      </c>
    </row>
    <row r="256" spans="1:16" ht="15.75" customHeight="1">
      <c r="A256" s="450"/>
      <c r="B256" s="438" t="s">
        <v>168</v>
      </c>
      <c r="C256" s="593" t="s">
        <v>169</v>
      </c>
      <c r="D256" s="129" t="s">
        <v>38</v>
      </c>
      <c r="E256" s="99">
        <f>F256</f>
        <v>27000</v>
      </c>
      <c r="F256" s="121">
        <f>J256</f>
        <v>27000</v>
      </c>
      <c r="G256" s="99"/>
      <c r="H256" s="248"/>
      <c r="I256" s="247"/>
      <c r="J256" s="317">
        <v>27000</v>
      </c>
      <c r="K256" s="83"/>
      <c r="L256" s="85"/>
      <c r="M256" s="85"/>
      <c r="N256" s="86"/>
      <c r="O256" s="85"/>
      <c r="P256" s="550"/>
    </row>
    <row r="257" spans="1:16" ht="14.25" customHeight="1">
      <c r="A257" s="420"/>
      <c r="B257" s="427"/>
      <c r="C257" s="596"/>
      <c r="D257" s="128" t="s">
        <v>39</v>
      </c>
      <c r="E257" s="106">
        <f>F257</f>
        <v>25000</v>
      </c>
      <c r="F257" s="122">
        <f>J257</f>
        <v>25000</v>
      </c>
      <c r="G257" s="106"/>
      <c r="H257" s="250"/>
      <c r="I257" s="249"/>
      <c r="J257" s="109">
        <v>25000</v>
      </c>
      <c r="K257" s="88"/>
      <c r="L257" s="90"/>
      <c r="M257" s="90"/>
      <c r="N257" s="91"/>
      <c r="O257" s="90"/>
      <c r="P257" s="551"/>
    </row>
    <row r="258" spans="1:16" ht="16.5" customHeight="1">
      <c r="A258" s="420"/>
      <c r="B258" s="451"/>
      <c r="C258" s="426"/>
      <c r="D258" s="130" t="s">
        <v>40</v>
      </c>
      <c r="E258" s="107">
        <f>ROUND((E257/E256)*100,2)</f>
        <v>92.59</v>
      </c>
      <c r="F258" s="107">
        <f>ROUND((F257/F256)*100,2)</f>
        <v>92.59</v>
      </c>
      <c r="G258" s="107"/>
      <c r="H258" s="252"/>
      <c r="I258" s="251"/>
      <c r="J258" s="107">
        <f>ROUND((J257/J256)*100,2)</f>
        <v>92.59</v>
      </c>
      <c r="K258" s="93"/>
      <c r="L258" s="95"/>
      <c r="M258" s="95"/>
      <c r="N258" s="96"/>
      <c r="O258" s="95"/>
      <c r="P258" s="552"/>
    </row>
    <row r="259" spans="1:16" ht="14.25" customHeight="1">
      <c r="A259" s="420"/>
      <c r="B259" s="427" t="s">
        <v>170</v>
      </c>
      <c r="C259" s="593" t="s">
        <v>56</v>
      </c>
      <c r="D259" s="127" t="s">
        <v>38</v>
      </c>
      <c r="E259" s="253">
        <f>F259+O259</f>
        <v>115370</v>
      </c>
      <c r="F259" s="244">
        <f>G259+J259+K259</f>
        <v>110870</v>
      </c>
      <c r="G259" s="253">
        <f>I259</f>
        <v>79870</v>
      </c>
      <c r="H259" s="254"/>
      <c r="I259" s="274">
        <v>79870</v>
      </c>
      <c r="J259" s="108">
        <v>30000</v>
      </c>
      <c r="K259" s="506">
        <v>1000</v>
      </c>
      <c r="L259" s="90"/>
      <c r="M259" s="90"/>
      <c r="N259" s="91"/>
      <c r="O259" s="503">
        <f>P259</f>
        <v>4500</v>
      </c>
      <c r="P259" s="557">
        <v>4500</v>
      </c>
    </row>
    <row r="260" spans="1:16" ht="14.25" customHeight="1">
      <c r="A260" s="420"/>
      <c r="B260" s="439"/>
      <c r="C260" s="595"/>
      <c r="D260" s="128" t="s">
        <v>39</v>
      </c>
      <c r="E260" s="106">
        <f>F260</f>
        <v>1936.5</v>
      </c>
      <c r="F260" s="122">
        <f>G260</f>
        <v>1936.5</v>
      </c>
      <c r="G260" s="106">
        <f>I260</f>
        <v>1936.5</v>
      </c>
      <c r="H260" s="250"/>
      <c r="I260" s="249">
        <v>1936.5</v>
      </c>
      <c r="J260" s="109">
        <v>0</v>
      </c>
      <c r="K260" s="249">
        <v>0</v>
      </c>
      <c r="L260" s="90"/>
      <c r="M260" s="90"/>
      <c r="N260" s="91"/>
      <c r="O260" s="106">
        <v>0</v>
      </c>
      <c r="P260" s="558">
        <v>0</v>
      </c>
    </row>
    <row r="261" spans="1:16" ht="15" customHeight="1">
      <c r="A261" s="440"/>
      <c r="B261" s="441"/>
      <c r="C261" s="426"/>
      <c r="D261" s="130" t="s">
        <v>40</v>
      </c>
      <c r="E261" s="107">
        <f>ROUND((E260/E259)*100,2)</f>
        <v>1.68</v>
      </c>
      <c r="F261" s="107">
        <f>ROUND((F260/F259)*100,2)</f>
        <v>1.75</v>
      </c>
      <c r="G261" s="107">
        <f>ROUND((G260/G259)*100,2)</f>
        <v>2.42</v>
      </c>
      <c r="H261" s="252"/>
      <c r="I261" s="107">
        <f>ROUND((I260/I259)*100,2)</f>
        <v>2.42</v>
      </c>
      <c r="J261" s="107">
        <f>ROUND((J260/J259)*100,2)</f>
        <v>0</v>
      </c>
      <c r="K261" s="107">
        <f>ROUND((K260/K259)*100,2)</f>
        <v>0</v>
      </c>
      <c r="L261" s="95"/>
      <c r="M261" s="95"/>
      <c r="N261" s="96"/>
      <c r="O261" s="107">
        <f>ROUND((O260/O259)*100,2)</f>
        <v>0</v>
      </c>
      <c r="P261" s="559">
        <f>ROUND((P260/P259)*100,2)</f>
        <v>0</v>
      </c>
    </row>
    <row r="262" spans="1:16" ht="18.75" customHeight="1">
      <c r="A262" s="570">
        <v>921</v>
      </c>
      <c r="B262" s="415"/>
      <c r="C262" s="650" t="s">
        <v>171</v>
      </c>
      <c r="D262" s="50" t="s">
        <v>38</v>
      </c>
      <c r="E262" s="24">
        <f>IF((F262+O262)&gt;0,(F262+O262)," ")</f>
        <v>405932</v>
      </c>
      <c r="F262" s="14">
        <f>IF((G262+J262+K262+L262+N262)&gt;0,(G262+J262+K262+L262+N262)," ")</f>
        <v>405932</v>
      </c>
      <c r="G262" s="24">
        <f>IF((H262+I262)&gt;0,(H262+I262)," ")</f>
        <v>32932</v>
      </c>
      <c r="H262" s="14">
        <f>SUM(H268:H274)</f>
        <v>720</v>
      </c>
      <c r="I262" s="24">
        <f>SUM(I268:I274)</f>
        <v>32212</v>
      </c>
      <c r="J262" s="14">
        <f>J268+J265+J271</f>
        <v>373000</v>
      </c>
      <c r="K262" s="15"/>
      <c r="L262" s="15"/>
      <c r="M262" s="15"/>
      <c r="N262" s="16"/>
      <c r="O262" s="15"/>
      <c r="P262" s="533"/>
    </row>
    <row r="263" spans="1:16" ht="14.25" customHeight="1">
      <c r="A263" s="571"/>
      <c r="B263" s="417"/>
      <c r="C263" s="656"/>
      <c r="D263" s="54" t="s">
        <v>39</v>
      </c>
      <c r="E263" s="27">
        <f>E266+E269+E272+E275</f>
        <v>215880.87</v>
      </c>
      <c r="F263" s="26">
        <f>F266+F269+F272+F275</f>
        <v>215880.87</v>
      </c>
      <c r="G263" s="27">
        <f>G275</f>
        <v>12380.87</v>
      </c>
      <c r="H263" s="26">
        <f>H275</f>
        <v>0</v>
      </c>
      <c r="I263" s="27">
        <f>I275</f>
        <v>12380.87</v>
      </c>
      <c r="J263" s="26">
        <f>J266+J269+J272</f>
        <v>203500</v>
      </c>
      <c r="K263" s="18"/>
      <c r="L263" s="18"/>
      <c r="M263" s="18"/>
      <c r="N263" s="17"/>
      <c r="O263" s="18"/>
      <c r="P263" s="534"/>
    </row>
    <row r="264" spans="1:16" ht="14.25" customHeight="1">
      <c r="A264" s="572"/>
      <c r="B264" s="419"/>
      <c r="C264" s="516"/>
      <c r="D264" s="58" t="s">
        <v>40</v>
      </c>
      <c r="E264" s="59">
        <f aca="true" t="shared" si="16" ref="E264:J264">ROUND((E263/E262)*100,2)</f>
        <v>53.18</v>
      </c>
      <c r="F264" s="59">
        <f t="shared" si="16"/>
        <v>53.18</v>
      </c>
      <c r="G264" s="59">
        <f t="shared" si="16"/>
        <v>37.6</v>
      </c>
      <c r="H264" s="59">
        <f t="shared" si="16"/>
        <v>0</v>
      </c>
      <c r="I264" s="59">
        <f t="shared" si="16"/>
        <v>38.44</v>
      </c>
      <c r="J264" s="59">
        <f t="shared" si="16"/>
        <v>54.56</v>
      </c>
      <c r="K264" s="20"/>
      <c r="L264" s="20"/>
      <c r="M264" s="20"/>
      <c r="N264" s="19"/>
      <c r="O264" s="20"/>
      <c r="P264" s="535"/>
    </row>
    <row r="265" spans="1:16" ht="16.5" customHeight="1">
      <c r="A265" s="435"/>
      <c r="B265" s="459" t="s">
        <v>172</v>
      </c>
      <c r="C265" s="652" t="s">
        <v>173</v>
      </c>
      <c r="D265" s="338" t="s">
        <v>38</v>
      </c>
      <c r="E265" s="29">
        <f>F265</f>
        <v>4000</v>
      </c>
      <c r="F265" s="30">
        <f>J265</f>
        <v>4000</v>
      </c>
      <c r="G265" s="29"/>
      <c r="H265" s="30"/>
      <c r="I265" s="29"/>
      <c r="J265" s="30">
        <v>4000</v>
      </c>
      <c r="K265" s="37"/>
      <c r="L265" s="37"/>
      <c r="M265" s="37"/>
      <c r="N265" s="38"/>
      <c r="O265" s="37"/>
      <c r="P265" s="543"/>
    </row>
    <row r="266" spans="1:16" ht="14.25" customHeight="1">
      <c r="A266" s="435"/>
      <c r="B266" s="460"/>
      <c r="C266" s="641"/>
      <c r="D266" s="281" t="s">
        <v>39</v>
      </c>
      <c r="E266" s="34">
        <f>F266</f>
        <v>4000</v>
      </c>
      <c r="F266" s="282">
        <f>J266</f>
        <v>4000</v>
      </c>
      <c r="G266" s="35"/>
      <c r="H266" s="36"/>
      <c r="I266" s="35"/>
      <c r="J266" s="282">
        <v>4000</v>
      </c>
      <c r="K266" s="37"/>
      <c r="L266" s="37"/>
      <c r="M266" s="37"/>
      <c r="N266" s="38"/>
      <c r="O266" s="37"/>
      <c r="P266" s="543"/>
    </row>
    <row r="267" spans="1:16" ht="16.5" customHeight="1">
      <c r="A267" s="435"/>
      <c r="B267" s="461"/>
      <c r="C267" s="395"/>
      <c r="D267" s="339" t="s">
        <v>40</v>
      </c>
      <c r="E267" s="239">
        <f>ROUND((E266/E265)*100,2)</f>
        <v>100</v>
      </c>
      <c r="F267" s="239">
        <f>ROUND((F266/F265)*100,2)</f>
        <v>100</v>
      </c>
      <c r="G267" s="40"/>
      <c r="H267" s="41"/>
      <c r="I267" s="40"/>
      <c r="J267" s="239">
        <f>ROUND((J266/J265)*100,2)</f>
        <v>100</v>
      </c>
      <c r="K267" s="37"/>
      <c r="L267" s="42"/>
      <c r="M267" s="37"/>
      <c r="N267" s="38"/>
      <c r="O267" s="37"/>
      <c r="P267" s="543"/>
    </row>
    <row r="268" spans="1:16" ht="14.25" customHeight="1">
      <c r="A268" s="420"/>
      <c r="B268" s="427" t="s">
        <v>174</v>
      </c>
      <c r="C268" s="593" t="s">
        <v>175</v>
      </c>
      <c r="D268" s="127" t="s">
        <v>38</v>
      </c>
      <c r="E268" s="253">
        <f>IF((F268+O268)&gt;0,(F268+O268)," ")</f>
        <v>339000</v>
      </c>
      <c r="F268" s="244">
        <f>IF((G268+J268+K268+L268+N268)&gt;0,(G268+J268+K268+L268+N268)," ")</f>
        <v>339000</v>
      </c>
      <c r="G268" s="106"/>
      <c r="H268" s="250"/>
      <c r="I268" s="249"/>
      <c r="J268" s="254">
        <v>339000</v>
      </c>
      <c r="K268" s="83"/>
      <c r="L268" s="85"/>
      <c r="M268" s="85"/>
      <c r="N268" s="86"/>
      <c r="O268" s="85"/>
      <c r="P268" s="550"/>
    </row>
    <row r="269" spans="1:16" ht="13.5" customHeight="1">
      <c r="A269" s="420"/>
      <c r="B269" s="427"/>
      <c r="C269" s="595"/>
      <c r="D269" s="128" t="s">
        <v>39</v>
      </c>
      <c r="E269" s="106">
        <f>F269</f>
        <v>169500</v>
      </c>
      <c r="F269" s="122">
        <f>J269</f>
        <v>169500</v>
      </c>
      <c r="G269" s="106"/>
      <c r="H269" s="250"/>
      <c r="I269" s="249"/>
      <c r="J269" s="250">
        <v>169500</v>
      </c>
      <c r="K269" s="88"/>
      <c r="L269" s="90"/>
      <c r="M269" s="90"/>
      <c r="N269" s="91"/>
      <c r="O269" s="90"/>
      <c r="P269" s="551"/>
    </row>
    <row r="270" spans="1:16" ht="15.75">
      <c r="A270" s="420"/>
      <c r="B270" s="427"/>
      <c r="C270" s="424"/>
      <c r="D270" s="128" t="s">
        <v>40</v>
      </c>
      <c r="E270" s="106">
        <f>F270</f>
        <v>50</v>
      </c>
      <c r="F270" s="122">
        <f>J270</f>
        <v>50</v>
      </c>
      <c r="G270" s="106"/>
      <c r="H270" s="250"/>
      <c r="I270" s="249"/>
      <c r="J270" s="239">
        <f>ROUND((J269/J268)*100,2)</f>
        <v>50</v>
      </c>
      <c r="K270" s="93"/>
      <c r="L270" s="95"/>
      <c r="M270" s="95"/>
      <c r="N270" s="96"/>
      <c r="O270" s="95"/>
      <c r="P270" s="552"/>
    </row>
    <row r="271" spans="1:16" ht="15" customHeight="1">
      <c r="A271" s="420"/>
      <c r="B271" s="421" t="s">
        <v>176</v>
      </c>
      <c r="C271" s="593" t="s">
        <v>177</v>
      </c>
      <c r="D271" s="129" t="s">
        <v>38</v>
      </c>
      <c r="E271" s="99">
        <f>F271</f>
        <v>30000</v>
      </c>
      <c r="F271" s="121">
        <f>J271</f>
        <v>30000</v>
      </c>
      <c r="G271" s="104"/>
      <c r="H271" s="248"/>
      <c r="I271" s="247"/>
      <c r="J271" s="246">
        <v>30000</v>
      </c>
      <c r="K271" s="88"/>
      <c r="L271" s="90"/>
      <c r="M271" s="90"/>
      <c r="N271" s="91"/>
      <c r="O271" s="90"/>
      <c r="P271" s="551"/>
    </row>
    <row r="272" spans="1:16" ht="15" customHeight="1">
      <c r="A272" s="420"/>
      <c r="B272" s="423"/>
      <c r="C272" s="596"/>
      <c r="D272" s="128" t="s">
        <v>39</v>
      </c>
      <c r="E272" s="106">
        <f>F272</f>
        <v>30000</v>
      </c>
      <c r="F272" s="122">
        <f>J272</f>
        <v>30000</v>
      </c>
      <c r="G272" s="106"/>
      <c r="H272" s="250"/>
      <c r="I272" s="249"/>
      <c r="J272" s="250">
        <v>30000</v>
      </c>
      <c r="K272" s="88"/>
      <c r="L272" s="90"/>
      <c r="M272" s="90"/>
      <c r="N272" s="91"/>
      <c r="O272" s="90"/>
      <c r="P272" s="551"/>
    </row>
    <row r="273" spans="1:16" ht="15.75" customHeight="1">
      <c r="A273" s="420"/>
      <c r="B273" s="425"/>
      <c r="C273" s="426"/>
      <c r="D273" s="130" t="s">
        <v>40</v>
      </c>
      <c r="E273" s="239">
        <f>ROUND((E272/E271)*100,2)</f>
        <v>100</v>
      </c>
      <c r="F273" s="239">
        <f>ROUND((F272/F271)*100,2)</f>
        <v>100</v>
      </c>
      <c r="G273" s="107"/>
      <c r="H273" s="252"/>
      <c r="I273" s="251"/>
      <c r="J273" s="239">
        <f>ROUND((J272/J271)*100,2)</f>
        <v>100</v>
      </c>
      <c r="K273" s="88"/>
      <c r="L273" s="90"/>
      <c r="M273" s="90"/>
      <c r="N273" s="91"/>
      <c r="O273" s="90"/>
      <c r="P273" s="551"/>
    </row>
    <row r="274" spans="1:16" ht="14.25" customHeight="1">
      <c r="A274" s="420"/>
      <c r="B274" s="427" t="s">
        <v>178</v>
      </c>
      <c r="C274" s="424" t="s">
        <v>56</v>
      </c>
      <c r="D274" s="127" t="s">
        <v>38</v>
      </c>
      <c r="E274" s="253">
        <f>IF((F274+O274)&gt;0,(F274+O274)," ")</f>
        <v>32932</v>
      </c>
      <c r="F274" s="244">
        <f>IF((G274+J274+K274+L274+N274)&gt;0,(G274+J274+K274+L274+N274)," ")</f>
        <v>32932</v>
      </c>
      <c r="G274" s="253">
        <f>IF((H274+I274)&gt;0,(H274+I274)," ")</f>
        <v>32932</v>
      </c>
      <c r="H274" s="254">
        <v>720</v>
      </c>
      <c r="I274" s="274">
        <v>32212</v>
      </c>
      <c r="J274" s="250"/>
      <c r="K274" s="83"/>
      <c r="L274" s="85"/>
      <c r="M274" s="85"/>
      <c r="N274" s="86"/>
      <c r="O274" s="85"/>
      <c r="P274" s="550"/>
    </row>
    <row r="275" spans="1:16" ht="14.25" customHeight="1">
      <c r="A275" s="420"/>
      <c r="B275" s="439"/>
      <c r="C275" s="424"/>
      <c r="D275" s="128" t="s">
        <v>39</v>
      </c>
      <c r="E275" s="106">
        <f>F275</f>
        <v>12380.87</v>
      </c>
      <c r="F275" s="122">
        <f>G275</f>
        <v>12380.87</v>
      </c>
      <c r="G275" s="106">
        <f>H275+I275</f>
        <v>12380.87</v>
      </c>
      <c r="H275" s="250">
        <v>0</v>
      </c>
      <c r="I275" s="249">
        <v>12380.87</v>
      </c>
      <c r="J275" s="250"/>
      <c r="K275" s="88"/>
      <c r="L275" s="90"/>
      <c r="M275" s="90"/>
      <c r="N275" s="91"/>
      <c r="O275" s="90"/>
      <c r="P275" s="551"/>
    </row>
    <row r="276" spans="1:16" ht="16.5" customHeight="1">
      <c r="A276" s="440"/>
      <c r="B276" s="439"/>
      <c r="C276" s="426"/>
      <c r="D276" s="128" t="s">
        <v>40</v>
      </c>
      <c r="E276" s="239">
        <f>ROUND((E275/E274)*100,2)</f>
        <v>37.6</v>
      </c>
      <c r="F276" s="239">
        <f>ROUND((F275/F274)*100,2)</f>
        <v>37.6</v>
      </c>
      <c r="G276" s="239">
        <f>ROUND((G275/G274)*100,2)</f>
        <v>37.6</v>
      </c>
      <c r="H276" s="239">
        <f>ROUND((H275/H274)*100,2)</f>
        <v>0</v>
      </c>
      <c r="I276" s="239">
        <f>ROUND((I275/I274)*100,2)</f>
        <v>38.44</v>
      </c>
      <c r="J276" s="250"/>
      <c r="K276" s="93"/>
      <c r="L276" s="95"/>
      <c r="M276" s="95"/>
      <c r="N276" s="96"/>
      <c r="O276" s="95"/>
      <c r="P276" s="552"/>
    </row>
    <row r="277" spans="1:16" ht="15.75" customHeight="1">
      <c r="A277" s="570">
        <v>926</v>
      </c>
      <c r="B277" s="373"/>
      <c r="C277" s="650" t="s">
        <v>191</v>
      </c>
      <c r="D277" s="23" t="s">
        <v>38</v>
      </c>
      <c r="E277" s="14">
        <f>IF((F277)&gt;0,(F277)," ")</f>
        <v>89900</v>
      </c>
      <c r="F277" s="24">
        <f>IF((G277+J277+K277+L277+N277)&gt;0,(G277+J277+K277+L277+N277)," ")</f>
        <v>89900</v>
      </c>
      <c r="G277" s="14">
        <f>IF((H277+I277)&gt;0,(H277+I277)," ")</f>
        <v>70800</v>
      </c>
      <c r="H277" s="24">
        <f>H283</f>
        <v>2500</v>
      </c>
      <c r="I277" s="14">
        <f>I283</f>
        <v>68300</v>
      </c>
      <c r="J277" s="24">
        <f>J280</f>
        <v>19100</v>
      </c>
      <c r="K277" s="278"/>
      <c r="L277" s="15"/>
      <c r="M277" s="15"/>
      <c r="N277" s="16"/>
      <c r="O277" s="24" t="str">
        <f>O283</f>
        <v> </v>
      </c>
      <c r="P277" s="545" t="str">
        <f>P283</f>
        <v> </v>
      </c>
    </row>
    <row r="278" spans="1:16" ht="15" customHeight="1">
      <c r="A278" s="571"/>
      <c r="B278" s="375"/>
      <c r="C278" s="656"/>
      <c r="D278" s="25" t="s">
        <v>39</v>
      </c>
      <c r="E278" s="26">
        <f>E281+E284</f>
        <v>34631.66</v>
      </c>
      <c r="F278" s="27">
        <f>F281+F284</f>
        <v>34631.66</v>
      </c>
      <c r="G278" s="26">
        <f>G284</f>
        <v>28131.66</v>
      </c>
      <c r="H278" s="27">
        <f>H284</f>
        <v>0</v>
      </c>
      <c r="I278" s="26">
        <f>I284</f>
        <v>28131.66</v>
      </c>
      <c r="J278" s="27">
        <f>J281</f>
        <v>6500</v>
      </c>
      <c r="K278" s="340"/>
      <c r="L278" s="18"/>
      <c r="M278" s="18"/>
      <c r="N278" s="17"/>
      <c r="O278" s="27" t="str">
        <f>O284</f>
        <v> </v>
      </c>
      <c r="P278" s="546" t="str">
        <f>P284</f>
        <v> </v>
      </c>
    </row>
    <row r="279" spans="1:16" ht="16.5" customHeight="1">
      <c r="A279" s="572"/>
      <c r="B279" s="378"/>
      <c r="C279" s="518"/>
      <c r="D279" s="28" t="s">
        <v>40</v>
      </c>
      <c r="E279" s="210">
        <f aca="true" t="shared" si="17" ref="E279:J279">ROUND((E278/E277)*100,2)</f>
        <v>38.52</v>
      </c>
      <c r="F279" s="59">
        <f t="shared" si="17"/>
        <v>38.52</v>
      </c>
      <c r="G279" s="59">
        <f t="shared" si="17"/>
        <v>39.73</v>
      </c>
      <c r="H279" s="59">
        <f t="shared" si="17"/>
        <v>0</v>
      </c>
      <c r="I279" s="59">
        <f t="shared" si="17"/>
        <v>41.19</v>
      </c>
      <c r="J279" s="59">
        <f t="shared" si="17"/>
        <v>34.03</v>
      </c>
      <c r="K279" s="341"/>
      <c r="L279" s="20"/>
      <c r="M279" s="20"/>
      <c r="N279" s="19"/>
      <c r="O279" s="59" t="s">
        <v>0</v>
      </c>
      <c r="P279" s="547" t="s">
        <v>0</v>
      </c>
    </row>
    <row r="280" spans="1:16" ht="17.25" customHeight="1">
      <c r="A280" s="435"/>
      <c r="B280" s="381" t="s">
        <v>179</v>
      </c>
      <c r="C280" s="652" t="s">
        <v>192</v>
      </c>
      <c r="D280" s="44" t="s">
        <v>38</v>
      </c>
      <c r="E280" s="30">
        <f>F280</f>
        <v>19100</v>
      </c>
      <c r="F280" s="29">
        <f>J280</f>
        <v>19100</v>
      </c>
      <c r="G280" s="30"/>
      <c r="H280" s="29"/>
      <c r="I280" s="30"/>
      <c r="J280" s="29">
        <v>19100</v>
      </c>
      <c r="K280" s="36"/>
      <c r="L280" s="37"/>
      <c r="M280" s="31"/>
      <c r="N280" s="38"/>
      <c r="O280" s="35"/>
      <c r="P280" s="566"/>
    </row>
    <row r="281" spans="1:16" ht="13.5" customHeight="1">
      <c r="A281" s="435"/>
      <c r="B281" s="384"/>
      <c r="C281" s="641"/>
      <c r="D281" s="33" t="s">
        <v>39</v>
      </c>
      <c r="E281" s="282">
        <f>F281</f>
        <v>6500</v>
      </c>
      <c r="F281" s="34">
        <f>J281</f>
        <v>6500</v>
      </c>
      <c r="G281" s="36"/>
      <c r="H281" s="35"/>
      <c r="I281" s="36"/>
      <c r="J281" s="34">
        <v>6500</v>
      </c>
      <c r="K281" s="36"/>
      <c r="L281" s="37"/>
      <c r="M281" s="37"/>
      <c r="N281" s="38"/>
      <c r="O281" s="35"/>
      <c r="P281" s="566"/>
    </row>
    <row r="282" spans="1:16" ht="15.75" customHeight="1">
      <c r="A282" s="435"/>
      <c r="B282" s="386"/>
      <c r="C282" s="462"/>
      <c r="D282" s="126" t="s">
        <v>40</v>
      </c>
      <c r="E282" s="342">
        <f>ROUND((E281/E280)*100,2)</f>
        <v>34.03</v>
      </c>
      <c r="F282" s="239">
        <f>ROUND((F281/F280)*100,2)</f>
        <v>34.03</v>
      </c>
      <c r="G282" s="36"/>
      <c r="H282" s="35"/>
      <c r="I282" s="36"/>
      <c r="J282" s="239">
        <f>ROUND((J281/J280)*100,2)</f>
        <v>34.03</v>
      </c>
      <c r="K282" s="36"/>
      <c r="L282" s="37"/>
      <c r="M282" s="37"/>
      <c r="N282" s="38"/>
      <c r="O282" s="35"/>
      <c r="P282" s="566"/>
    </row>
    <row r="283" spans="1:16" ht="15" customHeight="1">
      <c r="A283" s="420"/>
      <c r="B283" s="402" t="s">
        <v>180</v>
      </c>
      <c r="C283" s="593" t="s">
        <v>56</v>
      </c>
      <c r="D283" s="110" t="s">
        <v>38</v>
      </c>
      <c r="E283" s="244">
        <f>IF((F283)&gt;0,(F283)," ")</f>
        <v>70800</v>
      </c>
      <c r="F283" s="253">
        <f>IF((G283+J283+K283+L283+N283)&gt;0,(G283+J283+K283+L283+N283)," ")</f>
        <v>70800</v>
      </c>
      <c r="G283" s="276">
        <f>IF((H283+I283)&gt;0,(H283+I283)," ")</f>
        <v>70800</v>
      </c>
      <c r="H283" s="245">
        <v>2500</v>
      </c>
      <c r="I283" s="246">
        <v>68300</v>
      </c>
      <c r="J283" s="247"/>
      <c r="K283" s="248"/>
      <c r="L283" s="85"/>
      <c r="M283" s="86"/>
      <c r="N283" s="85"/>
      <c r="O283" s="104" t="s">
        <v>0</v>
      </c>
      <c r="P283" s="561" t="s">
        <v>0</v>
      </c>
    </row>
    <row r="284" spans="1:16" ht="15" customHeight="1">
      <c r="A284" s="420"/>
      <c r="B284" s="411"/>
      <c r="C284" s="595"/>
      <c r="D284" s="87" t="s">
        <v>39</v>
      </c>
      <c r="E284" s="122">
        <f>F284</f>
        <v>28131.66</v>
      </c>
      <c r="F284" s="106">
        <f>G284</f>
        <v>28131.66</v>
      </c>
      <c r="G284" s="270">
        <f>H284+I284</f>
        <v>28131.66</v>
      </c>
      <c r="H284" s="249">
        <v>0</v>
      </c>
      <c r="I284" s="250">
        <v>28131.66</v>
      </c>
      <c r="J284" s="249"/>
      <c r="K284" s="250"/>
      <c r="L284" s="90"/>
      <c r="M284" s="91"/>
      <c r="N284" s="90"/>
      <c r="O284" s="106" t="s">
        <v>0</v>
      </c>
      <c r="P284" s="558" t="s">
        <v>0</v>
      </c>
    </row>
    <row r="285" spans="1:16" ht="14.25" customHeight="1" thickBot="1">
      <c r="A285" s="420"/>
      <c r="B285" s="411"/>
      <c r="C285" s="463"/>
      <c r="D285" s="131" t="s">
        <v>40</v>
      </c>
      <c r="E285" s="239">
        <f>ROUND((E284/E283)*100,2)</f>
        <v>39.73</v>
      </c>
      <c r="F285" s="239">
        <f>ROUND((F284/F283)*100,2)</f>
        <v>39.73</v>
      </c>
      <c r="G285" s="239">
        <f>ROUND((G284/G283)*100,2)</f>
        <v>39.73</v>
      </c>
      <c r="H285" s="239">
        <f>ROUND((H284/H283)*100,2)</f>
        <v>0</v>
      </c>
      <c r="I285" s="239">
        <f>ROUND((I284/I283)*100,2)</f>
        <v>41.19</v>
      </c>
      <c r="J285" s="109"/>
      <c r="K285" s="250"/>
      <c r="L285" s="90"/>
      <c r="M285" s="91"/>
      <c r="N285" s="90"/>
      <c r="O285" s="106" t="s">
        <v>0</v>
      </c>
      <c r="P285" s="558" t="s">
        <v>0</v>
      </c>
    </row>
    <row r="286" spans="1:16" ht="16.5" customHeight="1">
      <c r="A286" s="584" t="s">
        <v>181</v>
      </c>
      <c r="B286" s="585"/>
      <c r="C286" s="586"/>
      <c r="D286" s="343" t="s">
        <v>38</v>
      </c>
      <c r="E286" s="344">
        <f>IF((F286+O286)&gt;0,(F286+O286),"")</f>
        <v>65218186</v>
      </c>
      <c r="F286" s="344">
        <f>IF((G286+J286+K286+L286+N286+M286)&gt;0,(G286+J286+K286+L286+N286+M286),"")</f>
        <v>61221180</v>
      </c>
      <c r="G286" s="344">
        <f>IF((H286+I286)&gt;0,(H286+I286),"")</f>
        <v>53800813</v>
      </c>
      <c r="H286" s="344">
        <f>H36+H39+H51+H67+H94+H125+H161+H177+H198+H216+H262+H277</f>
        <v>37068725</v>
      </c>
      <c r="I286" s="344">
        <f>I27+I36+I39+I48+I51+I67+I94+I103+I112+I125+I161+I177+I198+I216+I262+I277+I21+I253</f>
        <v>16732088</v>
      </c>
      <c r="J286" s="519">
        <f>J27+J39+J67+J125+J161+J177+J198+J216+J262+J277+J253</f>
        <v>1847905</v>
      </c>
      <c r="K286" s="344">
        <f>K216+K198+K177+K125+K94+K67+K36+K27+K253+K51</f>
        <v>2999212</v>
      </c>
      <c r="L286" s="344">
        <f>L198+L67</f>
        <v>768543</v>
      </c>
      <c r="M286" s="345">
        <f>M103</f>
        <v>736707</v>
      </c>
      <c r="N286" s="344">
        <f>N27+N36+N39+N48+N51+N67+N94+N103+N112+N125+N161+N177+N198+N216+N262+N277</f>
        <v>1068000</v>
      </c>
      <c r="O286" s="344">
        <f>O27+O36+O39+O48+O51+O67+O94+O103+O112+O125+O161+O177+O198+O216+O262+O253</f>
        <v>3997006</v>
      </c>
      <c r="P286" s="346">
        <f>P27+P39+P48+P51+P67+P94+P103+P112+P161+P177+P198+P216+P262+P125+P36+P253</f>
        <v>3997006</v>
      </c>
    </row>
    <row r="287" spans="1:16" ht="16.5" customHeight="1">
      <c r="A287" s="587"/>
      <c r="B287" s="588"/>
      <c r="C287" s="589"/>
      <c r="D287" s="347" t="s">
        <v>39</v>
      </c>
      <c r="E287" s="337">
        <f>F287+O287</f>
        <v>30324091.78</v>
      </c>
      <c r="F287" s="337">
        <f>G287+J287+K287+L287+N287+M287</f>
        <v>29614222.59</v>
      </c>
      <c r="G287" s="337">
        <f>H287+I287</f>
        <v>26627715.62</v>
      </c>
      <c r="H287" s="337">
        <f>H37+H40+H52+H68+H95+H126+H162+H178+H199+H217+H263+H278</f>
        <v>18872363.88</v>
      </c>
      <c r="I287" s="337">
        <f>I22+I37+I40+I49+I52+I68+I95+I113+I126+I162+I178+I199+I217+I254+I263+I278</f>
        <v>7755351.740000001</v>
      </c>
      <c r="J287" s="334">
        <f>J28+J40+J68+J126+J162+J178+J199+J254+J263+J278+J217</f>
        <v>786654.75</v>
      </c>
      <c r="K287" s="337">
        <f>K28+K37+K68+K95+K126+K178+K199+K217+K254+K52</f>
        <v>1439894.97</v>
      </c>
      <c r="L287" s="337">
        <f>L68+L199</f>
        <v>152852.96</v>
      </c>
      <c r="M287" s="336">
        <f>M104</f>
        <v>0</v>
      </c>
      <c r="N287" s="337">
        <f>N104</f>
        <v>607104.29</v>
      </c>
      <c r="O287" s="337">
        <f>P287</f>
        <v>709869.19</v>
      </c>
      <c r="P287" s="348">
        <f>P37+P49+P68+P95+P162+P217+P126+P113+P52+P178+P199+P254</f>
        <v>709869.19</v>
      </c>
    </row>
    <row r="288" spans="1:16" ht="17.25" customHeight="1" thickBot="1">
      <c r="A288" s="590"/>
      <c r="B288" s="591"/>
      <c r="C288" s="592"/>
      <c r="D288" s="349" t="s">
        <v>40</v>
      </c>
      <c r="E288" s="350">
        <f>ROUND((E287/E286)*100,2)</f>
        <v>46.5</v>
      </c>
      <c r="F288" s="350">
        <f aca="true" t="shared" si="18" ref="F288:P288">ROUND((F287/F286)*100,2)</f>
        <v>48.37</v>
      </c>
      <c r="G288" s="350">
        <f t="shared" si="18"/>
        <v>49.49</v>
      </c>
      <c r="H288" s="350">
        <f t="shared" si="18"/>
        <v>50.91</v>
      </c>
      <c r="I288" s="350">
        <f t="shared" si="18"/>
        <v>46.35</v>
      </c>
      <c r="J288" s="350">
        <f t="shared" si="18"/>
        <v>42.57</v>
      </c>
      <c r="K288" s="350">
        <f t="shared" si="18"/>
        <v>48.01</v>
      </c>
      <c r="L288" s="351">
        <f t="shared" si="18"/>
        <v>19.89</v>
      </c>
      <c r="M288" s="352">
        <f t="shared" si="18"/>
        <v>0</v>
      </c>
      <c r="N288" s="351">
        <f t="shared" si="18"/>
        <v>56.84</v>
      </c>
      <c r="O288" s="350">
        <f t="shared" si="18"/>
        <v>17.76</v>
      </c>
      <c r="P288" s="353">
        <f t="shared" si="18"/>
        <v>17.76</v>
      </c>
    </row>
    <row r="289" spans="1:16" ht="15">
      <c r="A289" s="144"/>
      <c r="B289" s="145"/>
      <c r="C289" s="146"/>
      <c r="D289" s="146"/>
      <c r="E289" s="147"/>
      <c r="F289" s="147"/>
      <c r="G289" s="147"/>
      <c r="H289" s="147"/>
      <c r="I289" s="147"/>
      <c r="J289" s="147"/>
      <c r="K289" s="147"/>
      <c r="L289" s="21"/>
      <c r="M289" s="21"/>
      <c r="N289" s="21"/>
      <c r="O289" s="21"/>
      <c r="P289" s="21"/>
    </row>
    <row r="290" spans="1:16" ht="15">
      <c r="A290" s="144"/>
      <c r="B290" s="145"/>
      <c r="C290" s="146"/>
      <c r="D290" s="146"/>
      <c r="E290" s="147"/>
      <c r="F290" s="147"/>
      <c r="G290" s="147"/>
      <c r="H290" s="147"/>
      <c r="I290" s="147"/>
      <c r="J290" s="147"/>
      <c r="K290" s="144"/>
      <c r="L290" s="148"/>
      <c r="M290" s="148"/>
      <c r="N290" s="148"/>
      <c r="O290" s="144"/>
      <c r="P290" s="144"/>
    </row>
    <row r="291" spans="1:16" ht="20.25">
      <c r="A291" s="144"/>
      <c r="B291" s="145"/>
      <c r="C291" s="146"/>
      <c r="D291" s="146"/>
      <c r="E291" s="222" t="s">
        <v>0</v>
      </c>
      <c r="F291" s="222" t="s">
        <v>0</v>
      </c>
      <c r="G291" s="147"/>
      <c r="H291" s="147"/>
      <c r="I291" s="147"/>
      <c r="J291" s="147"/>
      <c r="K291" s="147"/>
      <c r="L291" s="21"/>
      <c r="M291" s="21"/>
      <c r="N291" s="149"/>
      <c r="O291" s="147"/>
      <c r="P291" s="147"/>
    </row>
    <row r="292" spans="1:16" ht="20.25">
      <c r="A292" s="144"/>
      <c r="B292" s="145"/>
      <c r="C292" s="146"/>
      <c r="D292" s="146"/>
      <c r="E292" s="147"/>
      <c r="F292" s="147"/>
      <c r="G292" s="147"/>
      <c r="H292" s="147"/>
      <c r="I292" s="147"/>
      <c r="J292" s="147"/>
      <c r="K292" s="147"/>
      <c r="L292" s="602" t="s">
        <v>0</v>
      </c>
      <c r="M292" s="602"/>
      <c r="N292" s="602"/>
      <c r="O292" s="602"/>
      <c r="P292" s="150"/>
    </row>
    <row r="293" spans="1:16" ht="20.25">
      <c r="A293" s="144"/>
      <c r="B293" s="145"/>
      <c r="C293" s="146"/>
      <c r="D293" s="146"/>
      <c r="E293" s="147"/>
      <c r="F293" s="147"/>
      <c r="G293" s="147"/>
      <c r="H293" s="147"/>
      <c r="I293" s="147"/>
      <c r="J293" s="147"/>
      <c r="K293" s="144"/>
      <c r="L293" s="602" t="s">
        <v>0</v>
      </c>
      <c r="M293" s="602"/>
      <c r="N293" s="602"/>
      <c r="O293" s="602"/>
      <c r="P293" s="150"/>
    </row>
    <row r="294" spans="1:16" ht="15">
      <c r="A294" s="144"/>
      <c r="B294" s="145"/>
      <c r="C294" s="146"/>
      <c r="D294" s="146"/>
      <c r="E294" s="147"/>
      <c r="F294" s="147"/>
      <c r="G294" s="147"/>
      <c r="H294" s="147"/>
      <c r="I294" s="147"/>
      <c r="J294" s="147"/>
      <c r="K294" s="147"/>
      <c r="L294" s="21"/>
      <c r="M294" s="21"/>
      <c r="N294" s="21"/>
      <c r="O294" s="147"/>
      <c r="P294" s="147"/>
    </row>
    <row r="295" spans="1:16" ht="15">
      <c r="A295" s="144"/>
      <c r="B295" s="145"/>
      <c r="C295" s="146"/>
      <c r="D295" s="146"/>
      <c r="E295" s="147"/>
      <c r="F295" s="147"/>
      <c r="G295" s="147"/>
      <c r="H295" s="147"/>
      <c r="I295" s="147"/>
      <c r="J295" s="147"/>
      <c r="K295" s="147"/>
      <c r="L295" s="21"/>
      <c r="M295" s="21"/>
      <c r="N295" s="21"/>
      <c r="O295" s="151"/>
      <c r="P295" s="151"/>
    </row>
    <row r="296" spans="1:16" ht="15">
      <c r="A296" s="144"/>
      <c r="B296" s="145"/>
      <c r="C296" s="146"/>
      <c r="D296" s="146"/>
      <c r="E296" s="147"/>
      <c r="F296" s="147"/>
      <c r="G296" s="147"/>
      <c r="H296" s="147"/>
      <c r="I296" s="147"/>
      <c r="J296" s="147"/>
      <c r="K296" s="144"/>
      <c r="L296" s="152" t="s">
        <v>0</v>
      </c>
      <c r="M296" s="152"/>
      <c r="N296" s="152"/>
      <c r="O296" s="152"/>
      <c r="P296" s="152"/>
    </row>
    <row r="297" spans="1:16" ht="20.25">
      <c r="A297" s="144"/>
      <c r="B297" s="145"/>
      <c r="C297" s="146"/>
      <c r="D297" s="146"/>
      <c r="E297" s="147"/>
      <c r="F297" s="147"/>
      <c r="G297" s="147"/>
      <c r="H297" s="147"/>
      <c r="I297" s="147"/>
      <c r="J297" s="147"/>
      <c r="K297" s="147"/>
      <c r="L297" s="602" t="s">
        <v>0</v>
      </c>
      <c r="M297" s="602"/>
      <c r="N297" s="602"/>
      <c r="O297" s="602"/>
      <c r="P297" s="21"/>
    </row>
    <row r="298" spans="1:16" ht="15">
      <c r="A298" s="144"/>
      <c r="B298" s="145"/>
      <c r="C298" s="146"/>
      <c r="D298" s="146"/>
      <c r="E298" s="147"/>
      <c r="F298" s="147"/>
      <c r="G298" s="147"/>
      <c r="H298" s="147"/>
      <c r="I298" s="147"/>
      <c r="J298" s="147"/>
      <c r="K298" s="147"/>
      <c r="L298" s="21"/>
      <c r="M298" s="21"/>
      <c r="N298" s="21"/>
      <c r="O298" s="21"/>
      <c r="P298" s="21"/>
    </row>
  </sheetData>
  <sheetProtection/>
  <mergeCells count="113">
    <mergeCell ref="C277:C278"/>
    <mergeCell ref="C280:C281"/>
    <mergeCell ref="C283:C284"/>
    <mergeCell ref="C256:C257"/>
    <mergeCell ref="C259:C260"/>
    <mergeCell ref="C262:C263"/>
    <mergeCell ref="C265:C266"/>
    <mergeCell ref="C268:C269"/>
    <mergeCell ref="C271:C272"/>
    <mergeCell ref="C238:C239"/>
    <mergeCell ref="C241:C242"/>
    <mergeCell ref="C244:C245"/>
    <mergeCell ref="C247:C248"/>
    <mergeCell ref="C250:C251"/>
    <mergeCell ref="C253:C254"/>
    <mergeCell ref="C219:C220"/>
    <mergeCell ref="C222:C223"/>
    <mergeCell ref="C225:C226"/>
    <mergeCell ref="C228:C229"/>
    <mergeCell ref="C232:C233"/>
    <mergeCell ref="C235:C236"/>
    <mergeCell ref="C207:C208"/>
    <mergeCell ref="C189:C191"/>
    <mergeCell ref="C195:C197"/>
    <mergeCell ref="C210:C211"/>
    <mergeCell ref="C213:C214"/>
    <mergeCell ref="C216:C217"/>
    <mergeCell ref="C180:C181"/>
    <mergeCell ref="C183:C184"/>
    <mergeCell ref="C186:C187"/>
    <mergeCell ref="C192:C193"/>
    <mergeCell ref="C204:C205"/>
    <mergeCell ref="C198:C200"/>
    <mergeCell ref="C161:C162"/>
    <mergeCell ref="C164:C165"/>
    <mergeCell ref="C167:C168"/>
    <mergeCell ref="C170:C172"/>
    <mergeCell ref="C173:C174"/>
    <mergeCell ref="C177:C178"/>
    <mergeCell ref="C143:C144"/>
    <mergeCell ref="C146:C148"/>
    <mergeCell ref="C149:C150"/>
    <mergeCell ref="C152:C153"/>
    <mergeCell ref="C155:C156"/>
    <mergeCell ref="C158:C159"/>
    <mergeCell ref="C128:C129"/>
    <mergeCell ref="C121:C122"/>
    <mergeCell ref="C131:C132"/>
    <mergeCell ref="C134:C135"/>
    <mergeCell ref="C137:C138"/>
    <mergeCell ref="C140:C141"/>
    <mergeCell ref="C94:C95"/>
    <mergeCell ref="C100:C101"/>
    <mergeCell ref="C103:C104"/>
    <mergeCell ref="C115:C116"/>
    <mergeCell ref="C118:C119"/>
    <mergeCell ref="C125:C126"/>
    <mergeCell ref="C37:C38"/>
    <mergeCell ref="C82:C83"/>
    <mergeCell ref="C57:C58"/>
    <mergeCell ref="C60:C61"/>
    <mergeCell ref="C51:C52"/>
    <mergeCell ref="C42:C43"/>
    <mergeCell ref="C64:C65"/>
    <mergeCell ref="C67:C68"/>
    <mergeCell ref="C70:C71"/>
    <mergeCell ref="C49:C50"/>
    <mergeCell ref="A6:P6"/>
    <mergeCell ref="A7:P7"/>
    <mergeCell ref="A8:P8"/>
    <mergeCell ref="A9:P9"/>
    <mergeCell ref="A10:P11"/>
    <mergeCell ref="A12:A19"/>
    <mergeCell ref="B12:B19"/>
    <mergeCell ref="C12:C19"/>
    <mergeCell ref="D12:D14"/>
    <mergeCell ref="E12:E19"/>
    <mergeCell ref="F12:P12"/>
    <mergeCell ref="G13:N13"/>
    <mergeCell ref="H14:I14"/>
    <mergeCell ref="P17:P19"/>
    <mergeCell ref="D18:D19"/>
    <mergeCell ref="H18:H19"/>
    <mergeCell ref="F15:F19"/>
    <mergeCell ref="O15:O19"/>
    <mergeCell ref="J16:J19"/>
    <mergeCell ref="N16:N19"/>
    <mergeCell ref="G17:G19"/>
    <mergeCell ref="K17:K19"/>
    <mergeCell ref="L14:L19"/>
    <mergeCell ref="L292:O292"/>
    <mergeCell ref="L293:O293"/>
    <mergeCell ref="L297:O297"/>
    <mergeCell ref="C54:C56"/>
    <mergeCell ref="C106:C108"/>
    <mergeCell ref="C109:C111"/>
    <mergeCell ref="A286:C288"/>
    <mergeCell ref="C201:C202"/>
    <mergeCell ref="C73:C74"/>
    <mergeCell ref="C76:C77"/>
    <mergeCell ref="C79:C80"/>
    <mergeCell ref="C85:C86"/>
    <mergeCell ref="C88:C89"/>
    <mergeCell ref="A1:P5"/>
    <mergeCell ref="A262:A264"/>
    <mergeCell ref="A277:A279"/>
    <mergeCell ref="A216:A218"/>
    <mergeCell ref="A177:A179"/>
    <mergeCell ref="A161:A163"/>
    <mergeCell ref="A125:A127"/>
    <mergeCell ref="A198:A200"/>
    <mergeCell ref="A253:A255"/>
    <mergeCell ref="C24:C26"/>
  </mergeCells>
  <printOptions horizontalCentered="1"/>
  <pageMargins left="0.15748031496062992" right="0.15748031496062992" top="0.5905511811023623" bottom="0.5905511811023623" header="0.31496062992125984" footer="0.11811023622047245"/>
  <pageSetup firstPageNumber="59" useFirstPageNumber="1" horizontalDpi="600" verticalDpi="600" orientation="landscape" paperSize="9" scale="50" r:id="rId3"/>
  <headerFooter>
    <oddFooter>&amp;C&amp;P</oddFooter>
  </headerFooter>
  <rowBreaks count="5" manualBreakCount="5">
    <brk id="62" max="255" man="1"/>
    <brk id="123" max="16" man="1"/>
    <brk id="175" max="16" man="1"/>
    <brk id="230" max="16" man="1"/>
    <brk id="288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Uchwała Nr 340/2012</dc:title>
  <dc:subject>wykonanie budżetu za I półrocze 2012 - zał.nr 2 - wydatki</dc:subject>
  <dc:creator>Genowefa Gniadek</dc:creator>
  <cp:keywords/>
  <dc:description/>
  <cp:lastModifiedBy>Genowefa Gniadek</cp:lastModifiedBy>
  <cp:lastPrinted>2012-08-20T10:58:55Z</cp:lastPrinted>
  <dcterms:created xsi:type="dcterms:W3CDTF">2011-05-24T05:40:42Z</dcterms:created>
  <dcterms:modified xsi:type="dcterms:W3CDTF">2012-08-20T10:58:58Z</dcterms:modified>
  <cp:category/>
  <cp:version/>
  <cp:contentType/>
  <cp:contentStatus/>
</cp:coreProperties>
</file>