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'Arkusz1'!$A$1:$G$200</definedName>
  </definedNames>
  <calcPr calcId="125725"/>
</workbook>
</file>

<file path=xl/sharedStrings.xml><?xml version="1.0" encoding="utf-8"?>
<sst xmlns="http://schemas.openxmlformats.org/spreadsheetml/2006/main" count="402" uniqueCount="235">
  <si>
    <t>Załącznik Nr 1</t>
  </si>
  <si>
    <t>Zarządu Powiatu Wągrowieckiego</t>
  </si>
  <si>
    <t>DOCHODY  BUDŻETU  POWIATU  WĄGROWIECKIEGO  W  2012  ROKU</t>
  </si>
  <si>
    <t>ORAZ  ICH  STRUKTURA</t>
  </si>
  <si>
    <t>Dział</t>
  </si>
  <si>
    <t>Rozdział</t>
  </si>
  <si>
    <t>Paragraf</t>
  </si>
  <si>
    <t>Źródło dochodów</t>
  </si>
  <si>
    <t>Planowane dochody na 2012 rok</t>
  </si>
  <si>
    <t>Ogółem</t>
  </si>
  <si>
    <t>w tym:</t>
  </si>
  <si>
    <t>Bieżące</t>
  </si>
  <si>
    <t>Majątkowe</t>
  </si>
  <si>
    <t>010</t>
  </si>
  <si>
    <t>ROLNICTWO  I   ŁOWIECTWO</t>
  </si>
  <si>
    <t xml:space="preserve"> 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</si>
  <si>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</si>
  <si>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</si>
  <si>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</si>
  <si>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</si>
  <si>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</si>
  <si>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</si>
  <si>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</si>
  <si>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</si>
  <si>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</si>
  <si>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</si>
  <si>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</si>
  <si>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</si>
  <si>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</si>
  <si>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</si>
  <si>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</si>
  <si>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</si>
  <si>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</si>
  <si>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</si>
  <si>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</si>
  <si>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</si>
  <si>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</si>
  <si>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</si>
  <si>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630</t>
  </si>
  <si>
    <t>TURYSTYKA</t>
  </si>
  <si>
    <t>63003</t>
  </si>
  <si>
    <t>Zadania w zakresie upowszechniania turystyki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</si>
  <si>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</si>
  <si>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</si>
  <si>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</si>
  <si>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</si>
  <si>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</si>
  <si>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</si>
  <si>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</si>
  <si>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</si>
  <si>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</si>
  <si>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</si>
  <si>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</si>
  <si>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Wpływy z tytułu odpłatnego nabycia prawa własności oraz prawa użytkowania wieczystego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</si>
  <si>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</si>
  <si>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</si>
  <si>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</si>
  <si>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</si>
  <si>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</si>
  <si>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</si>
  <si>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</si>
  <si>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</si>
  <si>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</si>
  <si>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</si>
  <si>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</si>
  <si>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</si>
  <si>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</si>
  <si>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</si>
  <si>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</si>
  <si>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</si>
  <si>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</si>
  <si>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</si>
  <si>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</si>
  <si>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</si>
  <si>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</si>
  <si>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</si>
  <si>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</si>
  <si>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</si>
  <si>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2009</t>
  </si>
  <si>
    <t>75020</t>
  </si>
  <si>
    <t>Starostwa powiatowe</t>
  </si>
  <si>
    <t>Wpływy z różnych opłat</t>
  </si>
  <si>
    <t>75023</t>
  </si>
  <si>
    <t>Urzędy gmin (miast i miast na prawach powiatu)</t>
  </si>
  <si>
    <t>2007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</si>
  <si>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</si>
  <si>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</si>
  <si>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</si>
  <si>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</si>
  <si>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</si>
  <si>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</si>
  <si>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</si>
  <si>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</si>
  <si>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</si>
  <si>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</si>
  <si>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</si>
  <si>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</si>
  <si>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</si>
  <si>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</si>
  <si>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</si>
  <si>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</si>
  <si>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</si>
  <si>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</si>
  <si>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</si>
  <si>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</si>
  <si>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</si>
  <si>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</si>
  <si>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</si>
  <si>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</si>
  <si>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</si>
  <si>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</si>
  <si>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</si>
  <si>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</si>
  <si>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</si>
  <si>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</si>
  <si>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</si>
  <si>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</si>
  <si>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</si>
  <si>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</si>
  <si>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</si>
  <si>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</si>
  <si>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</si>
  <si>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</si>
  <si>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</si>
  <si>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</si>
  <si>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</si>
  <si>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</si>
  <si>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</si>
  <si>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</si>
  <si>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</si>
  <si>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</si>
  <si>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</si>
  <si>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</si>
  <si>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</si>
  <si>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</si>
  <si>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</si>
  <si>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</si>
  <si>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</si>
  <si>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</si>
  <si>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</si>
  <si>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</si>
  <si>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</si>
  <si>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</si>
  <si>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</si>
  <si>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</si>
  <si>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</si>
  <si>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</si>
  <si>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</si>
  <si>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</si>
  <si>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</si>
  <si>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</si>
  <si>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</si>
  <si>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</si>
  <si>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</si>
  <si>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</si>
  <si>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</si>
  <si>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</si>
  <si>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</si>
  <si>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</si>
  <si>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2440</t>
  </si>
  <si>
    <t>Dotacje celowe z państwowych funduszy celowych na realizację zadań bieżących jednostek sektora finansów publicznych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</si>
  <si>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</si>
  <si>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</si>
  <si>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</si>
  <si>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</si>
  <si>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</si>
  <si>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</si>
  <si>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</si>
  <si>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</si>
  <si>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</si>
  <si>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 W  ZAKRESIE POLITYKI SPOŁECZNEJ</t>
  </si>
  <si>
    <t>85311</t>
  </si>
  <si>
    <t>Rehabilitacja zawodowa i społeczna osób niepełnosprawnych</t>
  </si>
  <si>
    <t>6300</t>
  </si>
  <si>
    <t>Dotacja celowa otrzymana z tytułu pomocy finansowej udzielanej między jednostkami samorządu terytorialnego na dofinansowanie własnych zadań inwesytcyjnych i zakupów inwestycjnych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</si>
  <si>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</si>
  <si>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</si>
  <si>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</si>
  <si>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</si>
  <si>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</si>
  <si>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</si>
  <si>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</si>
  <si>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</si>
  <si>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</si>
  <si>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</si>
  <si>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</si>
  <si>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6207</t>
  </si>
  <si>
    <t>6209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</si>
  <si>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</si>
  <si>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</si>
  <si>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</si>
  <si>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</si>
  <si>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</si>
  <si>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</si>
  <si>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</si>
  <si>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</si>
  <si>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</si>
  <si>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</si>
  <si>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</si>
  <si>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</si>
  <si>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</si>
  <si>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</si>
  <si>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</si>
  <si>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</si>
  <si>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</si>
  <si>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</si>
  <si>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</si>
  <si>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</si>
  <si>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</si>
  <si>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</si>
  <si>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</si>
  <si>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 xml:space="preserve"> KULTURA  I OCHRONA DZIEDZICTWA NARODOWEGO</t>
  </si>
  <si>
    <t>92120</t>
  </si>
  <si>
    <t>Ochrona zabytków i opieka nad zabytkami</t>
  </si>
  <si>
    <t>2330</t>
  </si>
  <si>
    <t>Dotacje celowe otrzymane od samorządu województwa na zadania bieżące realizowane na podstawie porozumień (umów) między jednostkami samorządu terytorialnego</t>
  </si>
  <si>
    <t>92195</t>
  </si>
  <si>
    <t>2700</t>
  </si>
  <si>
    <t xml:space="preserve">Środki na dofinansowanie własnych zadań bieżących gmin (związków gmin), powiatów (związków powiatów), samorządów województw, pozyskane z innych źródeł </t>
  </si>
  <si>
    <t>926</t>
  </si>
  <si>
    <t>KULTURA  FIZYCZNA</t>
  </si>
  <si>
    <t>92605</t>
  </si>
  <si>
    <t xml:space="preserve">Zadania w zakresie kultury fizycznej </t>
  </si>
  <si>
    <t>92695</t>
  </si>
  <si>
    <t>Dotacje otrzymane z państwowych funduszy celowych na realizację zadań bieżących jednostek sektora finansów publicznych</t>
  </si>
  <si>
    <t>OGÓŁEM DOCHODY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</si>
  <si>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</si>
  <si>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Dochody pozyskane z innych źródeł</t>
  </si>
  <si>
    <t>Dochody własne</t>
  </si>
  <si>
    <t xml:space="preserve">    </t>
  </si>
  <si>
    <t>Starosta</t>
  </si>
  <si>
    <t>………………………………</t>
  </si>
  <si>
    <t>/Michał Piechocki/</t>
  </si>
  <si>
    <t>z dnia  06 września 2012r</t>
  </si>
  <si>
    <t>do Uchwały Nr   341 /2012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</si>
</sst>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3" fontId="9" fillId="2" borderId="1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justify" vertical="center"/>
    </xf>
    <xf numFmtId="3" fontId="7" fillId="2" borderId="7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top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justify" vertical="center"/>
    </xf>
    <xf numFmtId="3" fontId="7" fillId="5" borderId="7" xfId="0" applyNumberFormat="1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horizontal="justify" vertical="center"/>
    </xf>
    <xf numFmtId="3" fontId="9" fillId="5" borderId="7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justify" vertical="center"/>
    </xf>
    <xf numFmtId="3" fontId="7" fillId="2" borderId="7" xfId="0" applyNumberFormat="1" applyFont="1" applyFill="1" applyBorder="1" applyAlignment="1">
      <alignment vertical="top"/>
    </xf>
    <xf numFmtId="49" fontId="9" fillId="2" borderId="10" xfId="0" applyNumberFormat="1" applyFont="1" applyFill="1" applyBorder="1" applyAlignment="1">
      <alignment horizontal="justify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justify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justify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1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workbookViewId="0" topLeftCell="A187">
      <selection activeCell="H14" sqref="H14"/>
    </sheetView>
  </sheetViews>
  <sheetFormatPr defaultColWidth="8.796875" defaultRowHeight="14.25"/>
  <cols>
    <col min="1" max="2" width="9" style="1" customWidth="1"/>
    <col min="3" max="3" width="7.19921875" style="1" customWidth="1"/>
    <col min="4" max="4" width="65" style="1" customWidth="1"/>
    <col min="5" max="5" width="13.09765625" style="1" customWidth="1"/>
    <col min="6" max="6" width="13.69921875" style="1" customWidth="1"/>
    <col min="7" max="7" width="13" style="1" customWidth="1"/>
    <col min="8" max="255" width="9" style="1" customWidth="1"/>
    <col min="256" max="256" width="7.19921875" style="1" customWidth="1"/>
    <col min="257" max="257" width="65" style="1" customWidth="1"/>
    <col min="258" max="258" width="13.09765625" style="1" customWidth="1"/>
    <col min="259" max="259" width="13.69921875" style="1" customWidth="1"/>
    <col min="260" max="260" width="13" style="1" customWidth="1"/>
    <col min="261" max="262" width="8.5" style="1" bestFit="1" customWidth="1"/>
    <col min="263" max="263" width="8.09765625" style="1" bestFit="1" customWidth="1"/>
    <col min="264" max="511" width="9" style="1" customWidth="1"/>
    <col min="512" max="512" width="7.19921875" style="1" customWidth="1"/>
    <col min="513" max="513" width="65" style="1" customWidth="1"/>
    <col min="514" max="514" width="13.09765625" style="1" customWidth="1"/>
    <col min="515" max="515" width="13.69921875" style="1" customWidth="1"/>
    <col min="516" max="516" width="13" style="1" customWidth="1"/>
    <col min="517" max="518" width="8.5" style="1" bestFit="1" customWidth="1"/>
    <col min="519" max="519" width="8.09765625" style="1" bestFit="1" customWidth="1"/>
    <col min="520" max="767" width="9" style="1" customWidth="1"/>
    <col min="768" max="768" width="7.19921875" style="1" customWidth="1"/>
    <col min="769" max="769" width="65" style="1" customWidth="1"/>
    <col min="770" max="770" width="13.09765625" style="1" customWidth="1"/>
    <col min="771" max="771" width="13.69921875" style="1" customWidth="1"/>
    <col min="772" max="772" width="13" style="1" customWidth="1"/>
    <col min="773" max="774" width="8.5" style="1" bestFit="1" customWidth="1"/>
    <col min="775" max="775" width="8.09765625" style="1" bestFit="1" customWidth="1"/>
    <col min="776" max="1023" width="9" style="1" customWidth="1"/>
    <col min="1024" max="1024" width="7.19921875" style="1" customWidth="1"/>
    <col min="1025" max="1025" width="65" style="1" customWidth="1"/>
    <col min="1026" max="1026" width="13.09765625" style="1" customWidth="1"/>
    <col min="1027" max="1027" width="13.69921875" style="1" customWidth="1"/>
    <col min="1028" max="1028" width="13" style="1" customWidth="1"/>
    <col min="1029" max="1030" width="8.5" style="1" bestFit="1" customWidth="1"/>
    <col min="1031" max="1031" width="8.09765625" style="1" bestFit="1" customWidth="1"/>
    <col min="1032" max="1279" width="9" style="1" customWidth="1"/>
    <col min="1280" max="1280" width="7.19921875" style="1" customWidth="1"/>
    <col min="1281" max="1281" width="65" style="1" customWidth="1"/>
    <col min="1282" max="1282" width="13.09765625" style="1" customWidth="1"/>
    <col min="1283" max="1283" width="13.69921875" style="1" customWidth="1"/>
    <col min="1284" max="1284" width="13" style="1" customWidth="1"/>
    <col min="1285" max="1286" width="8.5" style="1" bestFit="1" customWidth="1"/>
    <col min="1287" max="1287" width="8.09765625" style="1" bestFit="1" customWidth="1"/>
    <col min="1288" max="1535" width="9" style="1" customWidth="1"/>
    <col min="1536" max="1536" width="7.19921875" style="1" customWidth="1"/>
    <col min="1537" max="1537" width="65" style="1" customWidth="1"/>
    <col min="1538" max="1538" width="13.09765625" style="1" customWidth="1"/>
    <col min="1539" max="1539" width="13.69921875" style="1" customWidth="1"/>
    <col min="1540" max="1540" width="13" style="1" customWidth="1"/>
    <col min="1541" max="1542" width="8.5" style="1" bestFit="1" customWidth="1"/>
    <col min="1543" max="1543" width="8.09765625" style="1" bestFit="1" customWidth="1"/>
    <col min="1544" max="1791" width="9" style="1" customWidth="1"/>
    <col min="1792" max="1792" width="7.19921875" style="1" customWidth="1"/>
    <col min="1793" max="1793" width="65" style="1" customWidth="1"/>
    <col min="1794" max="1794" width="13.09765625" style="1" customWidth="1"/>
    <col min="1795" max="1795" width="13.69921875" style="1" customWidth="1"/>
    <col min="1796" max="1796" width="13" style="1" customWidth="1"/>
    <col min="1797" max="1798" width="8.5" style="1" bestFit="1" customWidth="1"/>
    <col min="1799" max="1799" width="8.09765625" style="1" bestFit="1" customWidth="1"/>
    <col min="1800" max="2047" width="9" style="1" customWidth="1"/>
    <col min="2048" max="2048" width="7.19921875" style="1" customWidth="1"/>
    <col min="2049" max="2049" width="65" style="1" customWidth="1"/>
    <col min="2050" max="2050" width="13.09765625" style="1" customWidth="1"/>
    <col min="2051" max="2051" width="13.69921875" style="1" customWidth="1"/>
    <col min="2052" max="2052" width="13" style="1" customWidth="1"/>
    <col min="2053" max="2054" width="8.5" style="1" bestFit="1" customWidth="1"/>
    <col min="2055" max="2055" width="8.09765625" style="1" bestFit="1" customWidth="1"/>
    <col min="2056" max="2303" width="9" style="1" customWidth="1"/>
    <col min="2304" max="2304" width="7.19921875" style="1" customWidth="1"/>
    <col min="2305" max="2305" width="65" style="1" customWidth="1"/>
    <col min="2306" max="2306" width="13.09765625" style="1" customWidth="1"/>
    <col min="2307" max="2307" width="13.69921875" style="1" customWidth="1"/>
    <col min="2308" max="2308" width="13" style="1" customWidth="1"/>
    <col min="2309" max="2310" width="8.5" style="1" bestFit="1" customWidth="1"/>
    <col min="2311" max="2311" width="8.09765625" style="1" bestFit="1" customWidth="1"/>
    <col min="2312" max="2559" width="9" style="1" customWidth="1"/>
    <col min="2560" max="2560" width="7.19921875" style="1" customWidth="1"/>
    <col min="2561" max="2561" width="65" style="1" customWidth="1"/>
    <col min="2562" max="2562" width="13.09765625" style="1" customWidth="1"/>
    <col min="2563" max="2563" width="13.69921875" style="1" customWidth="1"/>
    <col min="2564" max="2564" width="13" style="1" customWidth="1"/>
    <col min="2565" max="2566" width="8.5" style="1" bestFit="1" customWidth="1"/>
    <col min="2567" max="2567" width="8.09765625" style="1" bestFit="1" customWidth="1"/>
    <col min="2568" max="2815" width="9" style="1" customWidth="1"/>
    <col min="2816" max="2816" width="7.19921875" style="1" customWidth="1"/>
    <col min="2817" max="2817" width="65" style="1" customWidth="1"/>
    <col min="2818" max="2818" width="13.09765625" style="1" customWidth="1"/>
    <col min="2819" max="2819" width="13.69921875" style="1" customWidth="1"/>
    <col min="2820" max="2820" width="13" style="1" customWidth="1"/>
    <col min="2821" max="2822" width="8.5" style="1" bestFit="1" customWidth="1"/>
    <col min="2823" max="2823" width="8.09765625" style="1" bestFit="1" customWidth="1"/>
    <col min="2824" max="3071" width="9" style="1" customWidth="1"/>
    <col min="3072" max="3072" width="7.19921875" style="1" customWidth="1"/>
    <col min="3073" max="3073" width="65" style="1" customWidth="1"/>
    <col min="3074" max="3074" width="13.09765625" style="1" customWidth="1"/>
    <col min="3075" max="3075" width="13.69921875" style="1" customWidth="1"/>
    <col min="3076" max="3076" width="13" style="1" customWidth="1"/>
    <col min="3077" max="3078" width="8.5" style="1" bestFit="1" customWidth="1"/>
    <col min="3079" max="3079" width="8.09765625" style="1" bestFit="1" customWidth="1"/>
    <col min="3080" max="3327" width="9" style="1" customWidth="1"/>
    <col min="3328" max="3328" width="7.19921875" style="1" customWidth="1"/>
    <col min="3329" max="3329" width="65" style="1" customWidth="1"/>
    <col min="3330" max="3330" width="13.09765625" style="1" customWidth="1"/>
    <col min="3331" max="3331" width="13.69921875" style="1" customWidth="1"/>
    <col min="3332" max="3332" width="13" style="1" customWidth="1"/>
    <col min="3333" max="3334" width="8.5" style="1" bestFit="1" customWidth="1"/>
    <col min="3335" max="3335" width="8.09765625" style="1" bestFit="1" customWidth="1"/>
    <col min="3336" max="3583" width="9" style="1" customWidth="1"/>
    <col min="3584" max="3584" width="7.19921875" style="1" customWidth="1"/>
    <col min="3585" max="3585" width="65" style="1" customWidth="1"/>
    <col min="3586" max="3586" width="13.09765625" style="1" customWidth="1"/>
    <col min="3587" max="3587" width="13.69921875" style="1" customWidth="1"/>
    <col min="3588" max="3588" width="13" style="1" customWidth="1"/>
    <col min="3589" max="3590" width="8.5" style="1" bestFit="1" customWidth="1"/>
    <col min="3591" max="3591" width="8.09765625" style="1" bestFit="1" customWidth="1"/>
    <col min="3592" max="3839" width="9" style="1" customWidth="1"/>
    <col min="3840" max="3840" width="7.19921875" style="1" customWidth="1"/>
    <col min="3841" max="3841" width="65" style="1" customWidth="1"/>
    <col min="3842" max="3842" width="13.09765625" style="1" customWidth="1"/>
    <col min="3843" max="3843" width="13.69921875" style="1" customWidth="1"/>
    <col min="3844" max="3844" width="13" style="1" customWidth="1"/>
    <col min="3845" max="3846" width="8.5" style="1" bestFit="1" customWidth="1"/>
    <col min="3847" max="3847" width="8.09765625" style="1" bestFit="1" customWidth="1"/>
    <col min="3848" max="4095" width="9" style="1" customWidth="1"/>
    <col min="4096" max="4096" width="7.19921875" style="1" customWidth="1"/>
    <col min="4097" max="4097" width="65" style="1" customWidth="1"/>
    <col min="4098" max="4098" width="13.09765625" style="1" customWidth="1"/>
    <col min="4099" max="4099" width="13.69921875" style="1" customWidth="1"/>
    <col min="4100" max="4100" width="13" style="1" customWidth="1"/>
    <col min="4101" max="4102" width="8.5" style="1" bestFit="1" customWidth="1"/>
    <col min="4103" max="4103" width="8.09765625" style="1" bestFit="1" customWidth="1"/>
    <col min="4104" max="4351" width="9" style="1" customWidth="1"/>
    <col min="4352" max="4352" width="7.19921875" style="1" customWidth="1"/>
    <col min="4353" max="4353" width="65" style="1" customWidth="1"/>
    <col min="4354" max="4354" width="13.09765625" style="1" customWidth="1"/>
    <col min="4355" max="4355" width="13.69921875" style="1" customWidth="1"/>
    <col min="4356" max="4356" width="13" style="1" customWidth="1"/>
    <col min="4357" max="4358" width="8.5" style="1" bestFit="1" customWidth="1"/>
    <col min="4359" max="4359" width="8.09765625" style="1" bestFit="1" customWidth="1"/>
    <col min="4360" max="4607" width="9" style="1" customWidth="1"/>
    <col min="4608" max="4608" width="7.19921875" style="1" customWidth="1"/>
    <col min="4609" max="4609" width="65" style="1" customWidth="1"/>
    <col min="4610" max="4610" width="13.09765625" style="1" customWidth="1"/>
    <col min="4611" max="4611" width="13.69921875" style="1" customWidth="1"/>
    <col min="4612" max="4612" width="13" style="1" customWidth="1"/>
    <col min="4613" max="4614" width="8.5" style="1" bestFit="1" customWidth="1"/>
    <col min="4615" max="4615" width="8.09765625" style="1" bestFit="1" customWidth="1"/>
    <col min="4616" max="4863" width="9" style="1" customWidth="1"/>
    <col min="4864" max="4864" width="7.19921875" style="1" customWidth="1"/>
    <col min="4865" max="4865" width="65" style="1" customWidth="1"/>
    <col min="4866" max="4866" width="13.09765625" style="1" customWidth="1"/>
    <col min="4867" max="4867" width="13.69921875" style="1" customWidth="1"/>
    <col min="4868" max="4868" width="13" style="1" customWidth="1"/>
    <col min="4869" max="4870" width="8.5" style="1" bestFit="1" customWidth="1"/>
    <col min="4871" max="4871" width="8.09765625" style="1" bestFit="1" customWidth="1"/>
    <col min="4872" max="5119" width="9" style="1" customWidth="1"/>
    <col min="5120" max="5120" width="7.19921875" style="1" customWidth="1"/>
    <col min="5121" max="5121" width="65" style="1" customWidth="1"/>
    <col min="5122" max="5122" width="13.09765625" style="1" customWidth="1"/>
    <col min="5123" max="5123" width="13.69921875" style="1" customWidth="1"/>
    <col min="5124" max="5124" width="13" style="1" customWidth="1"/>
    <col min="5125" max="5126" width="8.5" style="1" bestFit="1" customWidth="1"/>
    <col min="5127" max="5127" width="8.09765625" style="1" bestFit="1" customWidth="1"/>
    <col min="5128" max="5375" width="9" style="1" customWidth="1"/>
    <col min="5376" max="5376" width="7.19921875" style="1" customWidth="1"/>
    <col min="5377" max="5377" width="65" style="1" customWidth="1"/>
    <col min="5378" max="5378" width="13.09765625" style="1" customWidth="1"/>
    <col min="5379" max="5379" width="13.69921875" style="1" customWidth="1"/>
    <col min="5380" max="5380" width="13" style="1" customWidth="1"/>
    <col min="5381" max="5382" width="8.5" style="1" bestFit="1" customWidth="1"/>
    <col min="5383" max="5383" width="8.09765625" style="1" bestFit="1" customWidth="1"/>
    <col min="5384" max="5631" width="9" style="1" customWidth="1"/>
    <col min="5632" max="5632" width="7.19921875" style="1" customWidth="1"/>
    <col min="5633" max="5633" width="65" style="1" customWidth="1"/>
    <col min="5634" max="5634" width="13.09765625" style="1" customWidth="1"/>
    <col min="5635" max="5635" width="13.69921875" style="1" customWidth="1"/>
    <col min="5636" max="5636" width="13" style="1" customWidth="1"/>
    <col min="5637" max="5638" width="8.5" style="1" bestFit="1" customWidth="1"/>
    <col min="5639" max="5639" width="8.09765625" style="1" bestFit="1" customWidth="1"/>
    <col min="5640" max="5887" width="9" style="1" customWidth="1"/>
    <col min="5888" max="5888" width="7.19921875" style="1" customWidth="1"/>
    <col min="5889" max="5889" width="65" style="1" customWidth="1"/>
    <col min="5890" max="5890" width="13.09765625" style="1" customWidth="1"/>
    <col min="5891" max="5891" width="13.69921875" style="1" customWidth="1"/>
    <col min="5892" max="5892" width="13" style="1" customWidth="1"/>
    <col min="5893" max="5894" width="8.5" style="1" bestFit="1" customWidth="1"/>
    <col min="5895" max="5895" width="8.09765625" style="1" bestFit="1" customWidth="1"/>
    <col min="5896" max="6143" width="9" style="1" customWidth="1"/>
    <col min="6144" max="6144" width="7.19921875" style="1" customWidth="1"/>
    <col min="6145" max="6145" width="65" style="1" customWidth="1"/>
    <col min="6146" max="6146" width="13.09765625" style="1" customWidth="1"/>
    <col min="6147" max="6147" width="13.69921875" style="1" customWidth="1"/>
    <col min="6148" max="6148" width="13" style="1" customWidth="1"/>
    <col min="6149" max="6150" width="8.5" style="1" bestFit="1" customWidth="1"/>
    <col min="6151" max="6151" width="8.09765625" style="1" bestFit="1" customWidth="1"/>
    <col min="6152" max="6399" width="9" style="1" customWidth="1"/>
    <col min="6400" max="6400" width="7.19921875" style="1" customWidth="1"/>
    <col min="6401" max="6401" width="65" style="1" customWidth="1"/>
    <col min="6402" max="6402" width="13.09765625" style="1" customWidth="1"/>
    <col min="6403" max="6403" width="13.69921875" style="1" customWidth="1"/>
    <col min="6404" max="6404" width="13" style="1" customWidth="1"/>
    <col min="6405" max="6406" width="8.5" style="1" bestFit="1" customWidth="1"/>
    <col min="6407" max="6407" width="8.09765625" style="1" bestFit="1" customWidth="1"/>
    <col min="6408" max="6655" width="9" style="1" customWidth="1"/>
    <col min="6656" max="6656" width="7.19921875" style="1" customWidth="1"/>
    <col min="6657" max="6657" width="65" style="1" customWidth="1"/>
    <col min="6658" max="6658" width="13.09765625" style="1" customWidth="1"/>
    <col min="6659" max="6659" width="13.69921875" style="1" customWidth="1"/>
    <col min="6660" max="6660" width="13" style="1" customWidth="1"/>
    <col min="6661" max="6662" width="8.5" style="1" bestFit="1" customWidth="1"/>
    <col min="6663" max="6663" width="8.09765625" style="1" bestFit="1" customWidth="1"/>
    <col min="6664" max="6911" width="9" style="1" customWidth="1"/>
    <col min="6912" max="6912" width="7.19921875" style="1" customWidth="1"/>
    <col min="6913" max="6913" width="65" style="1" customWidth="1"/>
    <col min="6914" max="6914" width="13.09765625" style="1" customWidth="1"/>
    <col min="6915" max="6915" width="13.69921875" style="1" customWidth="1"/>
    <col min="6916" max="6916" width="13" style="1" customWidth="1"/>
    <col min="6917" max="6918" width="8.5" style="1" bestFit="1" customWidth="1"/>
    <col min="6919" max="6919" width="8.09765625" style="1" bestFit="1" customWidth="1"/>
    <col min="6920" max="7167" width="9" style="1" customWidth="1"/>
    <col min="7168" max="7168" width="7.19921875" style="1" customWidth="1"/>
    <col min="7169" max="7169" width="65" style="1" customWidth="1"/>
    <col min="7170" max="7170" width="13.09765625" style="1" customWidth="1"/>
    <col min="7171" max="7171" width="13.69921875" style="1" customWidth="1"/>
    <col min="7172" max="7172" width="13" style="1" customWidth="1"/>
    <col min="7173" max="7174" width="8.5" style="1" bestFit="1" customWidth="1"/>
    <col min="7175" max="7175" width="8.09765625" style="1" bestFit="1" customWidth="1"/>
    <col min="7176" max="7423" width="9" style="1" customWidth="1"/>
    <col min="7424" max="7424" width="7.19921875" style="1" customWidth="1"/>
    <col min="7425" max="7425" width="65" style="1" customWidth="1"/>
    <col min="7426" max="7426" width="13.09765625" style="1" customWidth="1"/>
    <col min="7427" max="7427" width="13.69921875" style="1" customWidth="1"/>
    <col min="7428" max="7428" width="13" style="1" customWidth="1"/>
    <col min="7429" max="7430" width="8.5" style="1" bestFit="1" customWidth="1"/>
    <col min="7431" max="7431" width="8.09765625" style="1" bestFit="1" customWidth="1"/>
    <col min="7432" max="7679" width="9" style="1" customWidth="1"/>
    <col min="7680" max="7680" width="7.19921875" style="1" customWidth="1"/>
    <col min="7681" max="7681" width="65" style="1" customWidth="1"/>
    <col min="7682" max="7682" width="13.09765625" style="1" customWidth="1"/>
    <col min="7683" max="7683" width="13.69921875" style="1" customWidth="1"/>
    <col min="7684" max="7684" width="13" style="1" customWidth="1"/>
    <col min="7685" max="7686" width="8.5" style="1" bestFit="1" customWidth="1"/>
    <col min="7687" max="7687" width="8.09765625" style="1" bestFit="1" customWidth="1"/>
    <col min="7688" max="7935" width="9" style="1" customWidth="1"/>
    <col min="7936" max="7936" width="7.19921875" style="1" customWidth="1"/>
    <col min="7937" max="7937" width="65" style="1" customWidth="1"/>
    <col min="7938" max="7938" width="13.09765625" style="1" customWidth="1"/>
    <col min="7939" max="7939" width="13.69921875" style="1" customWidth="1"/>
    <col min="7940" max="7940" width="13" style="1" customWidth="1"/>
    <col min="7941" max="7942" width="8.5" style="1" bestFit="1" customWidth="1"/>
    <col min="7943" max="7943" width="8.09765625" style="1" bestFit="1" customWidth="1"/>
    <col min="7944" max="8191" width="9" style="1" customWidth="1"/>
    <col min="8192" max="8192" width="7.19921875" style="1" customWidth="1"/>
    <col min="8193" max="8193" width="65" style="1" customWidth="1"/>
    <col min="8194" max="8194" width="13.09765625" style="1" customWidth="1"/>
    <col min="8195" max="8195" width="13.69921875" style="1" customWidth="1"/>
    <col min="8196" max="8196" width="13" style="1" customWidth="1"/>
    <col min="8197" max="8198" width="8.5" style="1" bestFit="1" customWidth="1"/>
    <col min="8199" max="8199" width="8.09765625" style="1" bestFit="1" customWidth="1"/>
    <col min="8200" max="8447" width="9" style="1" customWidth="1"/>
    <col min="8448" max="8448" width="7.19921875" style="1" customWidth="1"/>
    <col min="8449" max="8449" width="65" style="1" customWidth="1"/>
    <col min="8450" max="8450" width="13.09765625" style="1" customWidth="1"/>
    <col min="8451" max="8451" width="13.69921875" style="1" customWidth="1"/>
    <col min="8452" max="8452" width="13" style="1" customWidth="1"/>
    <col min="8453" max="8454" width="8.5" style="1" bestFit="1" customWidth="1"/>
    <col min="8455" max="8455" width="8.09765625" style="1" bestFit="1" customWidth="1"/>
    <col min="8456" max="8703" width="9" style="1" customWidth="1"/>
    <col min="8704" max="8704" width="7.19921875" style="1" customWidth="1"/>
    <col min="8705" max="8705" width="65" style="1" customWidth="1"/>
    <col min="8706" max="8706" width="13.09765625" style="1" customWidth="1"/>
    <col min="8707" max="8707" width="13.69921875" style="1" customWidth="1"/>
    <col min="8708" max="8708" width="13" style="1" customWidth="1"/>
    <col min="8709" max="8710" width="8.5" style="1" bestFit="1" customWidth="1"/>
    <col min="8711" max="8711" width="8.09765625" style="1" bestFit="1" customWidth="1"/>
    <col min="8712" max="8959" width="9" style="1" customWidth="1"/>
    <col min="8960" max="8960" width="7.19921875" style="1" customWidth="1"/>
    <col min="8961" max="8961" width="65" style="1" customWidth="1"/>
    <col min="8962" max="8962" width="13.09765625" style="1" customWidth="1"/>
    <col min="8963" max="8963" width="13.69921875" style="1" customWidth="1"/>
    <col min="8964" max="8964" width="13" style="1" customWidth="1"/>
    <col min="8965" max="8966" width="8.5" style="1" bestFit="1" customWidth="1"/>
    <col min="8967" max="8967" width="8.09765625" style="1" bestFit="1" customWidth="1"/>
    <col min="8968" max="9215" width="9" style="1" customWidth="1"/>
    <col min="9216" max="9216" width="7.19921875" style="1" customWidth="1"/>
    <col min="9217" max="9217" width="65" style="1" customWidth="1"/>
    <col min="9218" max="9218" width="13.09765625" style="1" customWidth="1"/>
    <col min="9219" max="9219" width="13.69921875" style="1" customWidth="1"/>
    <col min="9220" max="9220" width="13" style="1" customWidth="1"/>
    <col min="9221" max="9222" width="8.5" style="1" bestFit="1" customWidth="1"/>
    <col min="9223" max="9223" width="8.09765625" style="1" bestFit="1" customWidth="1"/>
    <col min="9224" max="9471" width="9" style="1" customWidth="1"/>
    <col min="9472" max="9472" width="7.19921875" style="1" customWidth="1"/>
    <col min="9473" max="9473" width="65" style="1" customWidth="1"/>
    <col min="9474" max="9474" width="13.09765625" style="1" customWidth="1"/>
    <col min="9475" max="9475" width="13.69921875" style="1" customWidth="1"/>
    <col min="9476" max="9476" width="13" style="1" customWidth="1"/>
    <col min="9477" max="9478" width="8.5" style="1" bestFit="1" customWidth="1"/>
    <col min="9479" max="9479" width="8.09765625" style="1" bestFit="1" customWidth="1"/>
    <col min="9480" max="9727" width="9" style="1" customWidth="1"/>
    <col min="9728" max="9728" width="7.19921875" style="1" customWidth="1"/>
    <col min="9729" max="9729" width="65" style="1" customWidth="1"/>
    <col min="9730" max="9730" width="13.09765625" style="1" customWidth="1"/>
    <col min="9731" max="9731" width="13.69921875" style="1" customWidth="1"/>
    <col min="9732" max="9732" width="13" style="1" customWidth="1"/>
    <col min="9733" max="9734" width="8.5" style="1" bestFit="1" customWidth="1"/>
    <col min="9735" max="9735" width="8.09765625" style="1" bestFit="1" customWidth="1"/>
    <col min="9736" max="9983" width="9" style="1" customWidth="1"/>
    <col min="9984" max="9984" width="7.19921875" style="1" customWidth="1"/>
    <col min="9985" max="9985" width="65" style="1" customWidth="1"/>
    <col min="9986" max="9986" width="13.09765625" style="1" customWidth="1"/>
    <col min="9987" max="9987" width="13.69921875" style="1" customWidth="1"/>
    <col min="9988" max="9988" width="13" style="1" customWidth="1"/>
    <col min="9989" max="9990" width="8.5" style="1" bestFit="1" customWidth="1"/>
    <col min="9991" max="9991" width="8.09765625" style="1" bestFit="1" customWidth="1"/>
    <col min="9992" max="10239" width="9" style="1" customWidth="1"/>
    <col min="10240" max="10240" width="7.19921875" style="1" customWidth="1"/>
    <col min="10241" max="10241" width="65" style="1" customWidth="1"/>
    <col min="10242" max="10242" width="13.09765625" style="1" customWidth="1"/>
    <col min="10243" max="10243" width="13.69921875" style="1" customWidth="1"/>
    <col min="10244" max="10244" width="13" style="1" customWidth="1"/>
    <col min="10245" max="10246" width="8.5" style="1" bestFit="1" customWidth="1"/>
    <col min="10247" max="10247" width="8.09765625" style="1" bestFit="1" customWidth="1"/>
    <col min="10248" max="10495" width="9" style="1" customWidth="1"/>
    <col min="10496" max="10496" width="7.19921875" style="1" customWidth="1"/>
    <col min="10497" max="10497" width="65" style="1" customWidth="1"/>
    <col min="10498" max="10498" width="13.09765625" style="1" customWidth="1"/>
    <col min="10499" max="10499" width="13.69921875" style="1" customWidth="1"/>
    <col min="10500" max="10500" width="13" style="1" customWidth="1"/>
    <col min="10501" max="10502" width="8.5" style="1" bestFit="1" customWidth="1"/>
    <col min="10503" max="10503" width="8.09765625" style="1" bestFit="1" customWidth="1"/>
    <col min="10504" max="10751" width="9" style="1" customWidth="1"/>
    <col min="10752" max="10752" width="7.19921875" style="1" customWidth="1"/>
    <col min="10753" max="10753" width="65" style="1" customWidth="1"/>
    <col min="10754" max="10754" width="13.09765625" style="1" customWidth="1"/>
    <col min="10755" max="10755" width="13.69921875" style="1" customWidth="1"/>
    <col min="10756" max="10756" width="13" style="1" customWidth="1"/>
    <col min="10757" max="10758" width="8.5" style="1" bestFit="1" customWidth="1"/>
    <col min="10759" max="10759" width="8.09765625" style="1" bestFit="1" customWidth="1"/>
    <col min="10760" max="11007" width="9" style="1" customWidth="1"/>
    <col min="11008" max="11008" width="7.19921875" style="1" customWidth="1"/>
    <col min="11009" max="11009" width="65" style="1" customWidth="1"/>
    <col min="11010" max="11010" width="13.09765625" style="1" customWidth="1"/>
    <col min="11011" max="11011" width="13.69921875" style="1" customWidth="1"/>
    <col min="11012" max="11012" width="13" style="1" customWidth="1"/>
    <col min="11013" max="11014" width="8.5" style="1" bestFit="1" customWidth="1"/>
    <col min="11015" max="11015" width="8.09765625" style="1" bestFit="1" customWidth="1"/>
    <col min="11016" max="11263" width="9" style="1" customWidth="1"/>
    <col min="11264" max="11264" width="7.19921875" style="1" customWidth="1"/>
    <col min="11265" max="11265" width="65" style="1" customWidth="1"/>
    <col min="11266" max="11266" width="13.09765625" style="1" customWidth="1"/>
    <col min="11267" max="11267" width="13.69921875" style="1" customWidth="1"/>
    <col min="11268" max="11268" width="13" style="1" customWidth="1"/>
    <col min="11269" max="11270" width="8.5" style="1" bestFit="1" customWidth="1"/>
    <col min="11271" max="11271" width="8.09765625" style="1" bestFit="1" customWidth="1"/>
    <col min="11272" max="11519" width="9" style="1" customWidth="1"/>
    <col min="11520" max="11520" width="7.19921875" style="1" customWidth="1"/>
    <col min="11521" max="11521" width="65" style="1" customWidth="1"/>
    <col min="11522" max="11522" width="13.09765625" style="1" customWidth="1"/>
    <col min="11523" max="11523" width="13.69921875" style="1" customWidth="1"/>
    <col min="11524" max="11524" width="13" style="1" customWidth="1"/>
    <col min="11525" max="11526" width="8.5" style="1" bestFit="1" customWidth="1"/>
    <col min="11527" max="11527" width="8.09765625" style="1" bestFit="1" customWidth="1"/>
    <col min="11528" max="11775" width="9" style="1" customWidth="1"/>
    <col min="11776" max="11776" width="7.19921875" style="1" customWidth="1"/>
    <col min="11777" max="11777" width="65" style="1" customWidth="1"/>
    <col min="11778" max="11778" width="13.09765625" style="1" customWidth="1"/>
    <col min="11779" max="11779" width="13.69921875" style="1" customWidth="1"/>
    <col min="11780" max="11780" width="13" style="1" customWidth="1"/>
    <col min="11781" max="11782" width="8.5" style="1" bestFit="1" customWidth="1"/>
    <col min="11783" max="11783" width="8.09765625" style="1" bestFit="1" customWidth="1"/>
    <col min="11784" max="12031" width="9" style="1" customWidth="1"/>
    <col min="12032" max="12032" width="7.19921875" style="1" customWidth="1"/>
    <col min="12033" max="12033" width="65" style="1" customWidth="1"/>
    <col min="12034" max="12034" width="13.09765625" style="1" customWidth="1"/>
    <col min="12035" max="12035" width="13.69921875" style="1" customWidth="1"/>
    <col min="12036" max="12036" width="13" style="1" customWidth="1"/>
    <col min="12037" max="12038" width="8.5" style="1" bestFit="1" customWidth="1"/>
    <col min="12039" max="12039" width="8.09765625" style="1" bestFit="1" customWidth="1"/>
    <col min="12040" max="12287" width="9" style="1" customWidth="1"/>
    <col min="12288" max="12288" width="7.19921875" style="1" customWidth="1"/>
    <col min="12289" max="12289" width="65" style="1" customWidth="1"/>
    <col min="12290" max="12290" width="13.09765625" style="1" customWidth="1"/>
    <col min="12291" max="12291" width="13.69921875" style="1" customWidth="1"/>
    <col min="12292" max="12292" width="13" style="1" customWidth="1"/>
    <col min="12293" max="12294" width="8.5" style="1" bestFit="1" customWidth="1"/>
    <col min="12295" max="12295" width="8.09765625" style="1" bestFit="1" customWidth="1"/>
    <col min="12296" max="12543" width="9" style="1" customWidth="1"/>
    <col min="12544" max="12544" width="7.19921875" style="1" customWidth="1"/>
    <col min="12545" max="12545" width="65" style="1" customWidth="1"/>
    <col min="12546" max="12546" width="13.09765625" style="1" customWidth="1"/>
    <col min="12547" max="12547" width="13.69921875" style="1" customWidth="1"/>
    <col min="12548" max="12548" width="13" style="1" customWidth="1"/>
    <col min="12549" max="12550" width="8.5" style="1" bestFit="1" customWidth="1"/>
    <col min="12551" max="12551" width="8.09765625" style="1" bestFit="1" customWidth="1"/>
    <col min="12552" max="12799" width="9" style="1" customWidth="1"/>
    <col min="12800" max="12800" width="7.19921875" style="1" customWidth="1"/>
    <col min="12801" max="12801" width="65" style="1" customWidth="1"/>
    <col min="12802" max="12802" width="13.09765625" style="1" customWidth="1"/>
    <col min="12803" max="12803" width="13.69921875" style="1" customWidth="1"/>
    <col min="12804" max="12804" width="13" style="1" customWidth="1"/>
    <col min="12805" max="12806" width="8.5" style="1" bestFit="1" customWidth="1"/>
    <col min="12807" max="12807" width="8.09765625" style="1" bestFit="1" customWidth="1"/>
    <col min="12808" max="13055" width="9" style="1" customWidth="1"/>
    <col min="13056" max="13056" width="7.19921875" style="1" customWidth="1"/>
    <col min="13057" max="13057" width="65" style="1" customWidth="1"/>
    <col min="13058" max="13058" width="13.09765625" style="1" customWidth="1"/>
    <col min="13059" max="13059" width="13.69921875" style="1" customWidth="1"/>
    <col min="13060" max="13060" width="13" style="1" customWidth="1"/>
    <col min="13061" max="13062" width="8.5" style="1" bestFit="1" customWidth="1"/>
    <col min="13063" max="13063" width="8.09765625" style="1" bestFit="1" customWidth="1"/>
    <col min="13064" max="13311" width="9" style="1" customWidth="1"/>
    <col min="13312" max="13312" width="7.19921875" style="1" customWidth="1"/>
    <col min="13313" max="13313" width="65" style="1" customWidth="1"/>
    <col min="13314" max="13314" width="13.09765625" style="1" customWidth="1"/>
    <col min="13315" max="13315" width="13.69921875" style="1" customWidth="1"/>
    <col min="13316" max="13316" width="13" style="1" customWidth="1"/>
    <col min="13317" max="13318" width="8.5" style="1" bestFit="1" customWidth="1"/>
    <col min="13319" max="13319" width="8.09765625" style="1" bestFit="1" customWidth="1"/>
    <col min="13320" max="13567" width="9" style="1" customWidth="1"/>
    <col min="13568" max="13568" width="7.19921875" style="1" customWidth="1"/>
    <col min="13569" max="13569" width="65" style="1" customWidth="1"/>
    <col min="13570" max="13570" width="13.09765625" style="1" customWidth="1"/>
    <col min="13571" max="13571" width="13.69921875" style="1" customWidth="1"/>
    <col min="13572" max="13572" width="13" style="1" customWidth="1"/>
    <col min="13573" max="13574" width="8.5" style="1" bestFit="1" customWidth="1"/>
    <col min="13575" max="13575" width="8.09765625" style="1" bestFit="1" customWidth="1"/>
    <col min="13576" max="13823" width="9" style="1" customWidth="1"/>
    <col min="13824" max="13824" width="7.19921875" style="1" customWidth="1"/>
    <col min="13825" max="13825" width="65" style="1" customWidth="1"/>
    <col min="13826" max="13826" width="13.09765625" style="1" customWidth="1"/>
    <col min="13827" max="13827" width="13.69921875" style="1" customWidth="1"/>
    <col min="13828" max="13828" width="13" style="1" customWidth="1"/>
    <col min="13829" max="13830" width="8.5" style="1" bestFit="1" customWidth="1"/>
    <col min="13831" max="13831" width="8.09765625" style="1" bestFit="1" customWidth="1"/>
    <col min="13832" max="14079" width="9" style="1" customWidth="1"/>
    <col min="14080" max="14080" width="7.19921875" style="1" customWidth="1"/>
    <col min="14081" max="14081" width="65" style="1" customWidth="1"/>
    <col min="14082" max="14082" width="13.09765625" style="1" customWidth="1"/>
    <col min="14083" max="14083" width="13.69921875" style="1" customWidth="1"/>
    <col min="14084" max="14084" width="13" style="1" customWidth="1"/>
    <col min="14085" max="14086" width="8.5" style="1" bestFit="1" customWidth="1"/>
    <col min="14087" max="14087" width="8.09765625" style="1" bestFit="1" customWidth="1"/>
    <col min="14088" max="14335" width="9" style="1" customWidth="1"/>
    <col min="14336" max="14336" width="7.19921875" style="1" customWidth="1"/>
    <col min="14337" max="14337" width="65" style="1" customWidth="1"/>
    <col min="14338" max="14338" width="13.09765625" style="1" customWidth="1"/>
    <col min="14339" max="14339" width="13.69921875" style="1" customWidth="1"/>
    <col min="14340" max="14340" width="13" style="1" customWidth="1"/>
    <col min="14341" max="14342" width="8.5" style="1" bestFit="1" customWidth="1"/>
    <col min="14343" max="14343" width="8.09765625" style="1" bestFit="1" customWidth="1"/>
    <col min="14344" max="14591" width="9" style="1" customWidth="1"/>
    <col min="14592" max="14592" width="7.19921875" style="1" customWidth="1"/>
    <col min="14593" max="14593" width="65" style="1" customWidth="1"/>
    <col min="14594" max="14594" width="13.09765625" style="1" customWidth="1"/>
    <col min="14595" max="14595" width="13.69921875" style="1" customWidth="1"/>
    <col min="14596" max="14596" width="13" style="1" customWidth="1"/>
    <col min="14597" max="14598" width="8.5" style="1" bestFit="1" customWidth="1"/>
    <col min="14599" max="14599" width="8.09765625" style="1" bestFit="1" customWidth="1"/>
    <col min="14600" max="14847" width="9" style="1" customWidth="1"/>
    <col min="14848" max="14848" width="7.19921875" style="1" customWidth="1"/>
    <col min="14849" max="14849" width="65" style="1" customWidth="1"/>
    <col min="14850" max="14850" width="13.09765625" style="1" customWidth="1"/>
    <col min="14851" max="14851" width="13.69921875" style="1" customWidth="1"/>
    <col min="14852" max="14852" width="13" style="1" customWidth="1"/>
    <col min="14853" max="14854" width="8.5" style="1" bestFit="1" customWidth="1"/>
    <col min="14855" max="14855" width="8.09765625" style="1" bestFit="1" customWidth="1"/>
    <col min="14856" max="15103" width="9" style="1" customWidth="1"/>
    <col min="15104" max="15104" width="7.19921875" style="1" customWidth="1"/>
    <col min="15105" max="15105" width="65" style="1" customWidth="1"/>
    <col min="15106" max="15106" width="13.09765625" style="1" customWidth="1"/>
    <col min="15107" max="15107" width="13.69921875" style="1" customWidth="1"/>
    <col min="15108" max="15108" width="13" style="1" customWidth="1"/>
    <col min="15109" max="15110" width="8.5" style="1" bestFit="1" customWidth="1"/>
    <col min="15111" max="15111" width="8.09765625" style="1" bestFit="1" customWidth="1"/>
    <col min="15112" max="15359" width="9" style="1" customWidth="1"/>
    <col min="15360" max="15360" width="7.19921875" style="1" customWidth="1"/>
    <col min="15361" max="15361" width="65" style="1" customWidth="1"/>
    <col min="15362" max="15362" width="13.09765625" style="1" customWidth="1"/>
    <col min="15363" max="15363" width="13.69921875" style="1" customWidth="1"/>
    <col min="15364" max="15364" width="13" style="1" customWidth="1"/>
    <col min="15365" max="15366" width="8.5" style="1" bestFit="1" customWidth="1"/>
    <col min="15367" max="15367" width="8.09765625" style="1" bestFit="1" customWidth="1"/>
    <col min="15368" max="15615" width="9" style="1" customWidth="1"/>
    <col min="15616" max="15616" width="7.19921875" style="1" customWidth="1"/>
    <col min="15617" max="15617" width="65" style="1" customWidth="1"/>
    <col min="15618" max="15618" width="13.09765625" style="1" customWidth="1"/>
    <col min="15619" max="15619" width="13.69921875" style="1" customWidth="1"/>
    <col min="15620" max="15620" width="13" style="1" customWidth="1"/>
    <col min="15621" max="15622" width="8.5" style="1" bestFit="1" customWidth="1"/>
    <col min="15623" max="15623" width="8.09765625" style="1" bestFit="1" customWidth="1"/>
    <col min="15624" max="15871" width="9" style="1" customWidth="1"/>
    <col min="15872" max="15872" width="7.19921875" style="1" customWidth="1"/>
    <col min="15873" max="15873" width="65" style="1" customWidth="1"/>
    <col min="15874" max="15874" width="13.09765625" style="1" customWidth="1"/>
    <col min="15875" max="15875" width="13.69921875" style="1" customWidth="1"/>
    <col min="15876" max="15876" width="13" style="1" customWidth="1"/>
    <col min="15877" max="15878" width="8.5" style="1" bestFit="1" customWidth="1"/>
    <col min="15879" max="15879" width="8.09765625" style="1" bestFit="1" customWidth="1"/>
    <col min="15880" max="16127" width="9" style="1" customWidth="1"/>
    <col min="16128" max="16128" width="7.19921875" style="1" customWidth="1"/>
    <col min="16129" max="16129" width="65" style="1" customWidth="1"/>
    <col min="16130" max="16130" width="13.09765625" style="1" customWidth="1"/>
    <col min="16131" max="16131" width="13.69921875" style="1" customWidth="1"/>
    <col min="16132" max="16132" width="13" style="1" customWidth="1"/>
    <col min="16133" max="16134" width="8.5" style="1" bestFit="1" customWidth="1"/>
    <col min="16135" max="16135" width="8.09765625" style="1" bestFit="1" customWidth="1"/>
    <col min="16136" max="16384" width="9" style="1" customWidth="1"/>
  </cols>
  <sheetData>
    <row r="1" spans="1:7" ht="18.75">
      <c r="A1" s="114"/>
      <c r="B1" s="114"/>
      <c r="C1" s="114"/>
      <c r="D1" s="114"/>
      <c r="E1" s="114"/>
      <c r="F1" s="115" t="s">
        <v>0</v>
      </c>
      <c r="G1" s="115"/>
    </row>
    <row r="2" spans="1:7" ht="15">
      <c r="A2" s="114"/>
      <c r="B2" s="114"/>
      <c r="C2" s="114"/>
      <c r="D2" s="114"/>
      <c r="E2" s="114"/>
      <c r="F2" s="116" t="s">
        <v>234</v>
      </c>
      <c r="G2" s="116"/>
    </row>
    <row r="3" spans="1:7" ht="15">
      <c r="A3" s="114"/>
      <c r="B3" s="114"/>
      <c r="C3" s="114"/>
      <c r="D3" s="114"/>
      <c r="E3" s="114"/>
      <c r="F3" s="116" t="s">
        <v>233</v>
      </c>
      <c r="G3" s="116"/>
    </row>
    <row r="4" spans="1:7" ht="15">
      <c r="A4" s="114"/>
      <c r="B4" s="114"/>
      <c r="C4" s="114"/>
      <c r="D4" s="114"/>
      <c r="E4" s="114"/>
      <c r="F4" s="116" t="s">
        <v>1</v>
      </c>
      <c r="G4" s="116"/>
    </row>
    <row r="5" spans="1:7" ht="14.25">
      <c r="A5" s="114"/>
      <c r="B5" s="114"/>
      <c r="C5" s="114"/>
      <c r="D5" s="114"/>
      <c r="E5" s="114"/>
      <c r="F5" s="117"/>
      <c r="G5" s="117"/>
    </row>
    <row r="6" spans="1:7" ht="18.75">
      <c r="A6" s="118" t="s">
        <v>2</v>
      </c>
      <c r="B6" s="118"/>
      <c r="C6" s="118"/>
      <c r="D6" s="118"/>
      <c r="E6" s="118"/>
      <c r="F6" s="118"/>
      <c r="G6" s="118"/>
    </row>
    <row r="7" spans="1:7" ht="18.75">
      <c r="A7" s="118" t="s">
        <v>3</v>
      </c>
      <c r="B7" s="118"/>
      <c r="C7" s="118"/>
      <c r="D7" s="118"/>
      <c r="E7" s="118"/>
      <c r="F7" s="118"/>
      <c r="G7" s="118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119"/>
      <c r="B9" s="119"/>
      <c r="C9" s="119"/>
      <c r="D9" s="119"/>
      <c r="E9" s="119"/>
      <c r="F9" s="119"/>
      <c r="G9" s="119"/>
    </row>
    <row r="10" spans="1:7" ht="15">
      <c r="A10" s="120" t="s">
        <v>4</v>
      </c>
      <c r="B10" s="120" t="s">
        <v>5</v>
      </c>
      <c r="C10" s="120" t="s">
        <v>6</v>
      </c>
      <c r="D10" s="120" t="s">
        <v>7</v>
      </c>
      <c r="E10" s="121" t="s">
        <v>8</v>
      </c>
      <c r="F10" s="122"/>
      <c r="G10" s="123"/>
    </row>
    <row r="11" spans="1:7" ht="15">
      <c r="A11" s="120"/>
      <c r="B11" s="120"/>
      <c r="C11" s="120"/>
      <c r="D11" s="120"/>
      <c r="E11" s="124" t="s">
        <v>9</v>
      </c>
      <c r="F11" s="124" t="s">
        <v>10</v>
      </c>
      <c r="G11" s="124"/>
    </row>
    <row r="12" spans="1:7" ht="15">
      <c r="A12" s="120"/>
      <c r="B12" s="120"/>
      <c r="C12" s="120"/>
      <c r="D12" s="120"/>
      <c r="E12" s="124"/>
      <c r="F12" s="3" t="s">
        <v>11</v>
      </c>
      <c r="G12" s="3" t="s">
        <v>12</v>
      </c>
    </row>
    <row r="13" spans="1:7" ht="14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5">
        <v>6</v>
      </c>
      <c r="G13" s="5">
        <v>7</v>
      </c>
    </row>
    <row r="14" spans="1:7" ht="19.5" customHeight="1">
      <c r="A14" s="6" t="s">
        <v>13</v>
      </c>
      <c r="B14" s="7"/>
      <c r="C14" s="7"/>
      <c r="D14" s="8" t="s">
        <v>14</v>
      </c>
      <c r="E14" s="9">
        <f aca="true" t="shared" si="0" ref="E14:E29">SUM(F14:G14)</f>
        <v>4200</v>
      </c>
      <c r="F14" s="9">
        <f>F17+F15</f>
        <v>4200</v>
      </c>
      <c r="G14" s="9" t="s">
        <v>15</v>
      </c>
    </row>
    <row r="15" spans="1:7" ht="21.75" customHeight="1">
      <c r="A15" s="10"/>
      <c r="B15" s="11" t="s">
        <v>16</v>
      </c>
      <c r="C15" s="12"/>
      <c r="D15" s="13" t="s">
        <v>17</v>
      </c>
      <c r="E15" s="14">
        <f>F15</f>
        <v>4000</v>
      </c>
      <c r="F15" s="14">
        <f>F16</f>
        <v>4000</v>
      </c>
      <c r="G15" s="14"/>
    </row>
    <row r="16" spans="1:7" ht="43.5" customHeight="1">
      <c r="A16" s="15"/>
      <c r="B16" s="16"/>
      <c r="C16" s="12" t="s">
        <v>18</v>
      </c>
      <c r="D16" s="17" t="s">
        <v>19</v>
      </c>
      <c r="E16" s="18">
        <f>F16</f>
        <v>4000</v>
      </c>
      <c r="F16" s="18">
        <v>4000</v>
      </c>
      <c r="G16" s="14"/>
    </row>
    <row r="17" spans="1:7" ht="21" customHeight="1">
      <c r="A17" s="15"/>
      <c r="B17" s="19" t="s">
        <v>20</v>
      </c>
      <c r="C17" s="20"/>
      <c r="D17" s="21" t="s">
        <v>21</v>
      </c>
      <c r="E17" s="22">
        <f t="shared" si="0"/>
        <v>200</v>
      </c>
      <c r="F17" s="22">
        <f>F18</f>
        <v>200</v>
      </c>
      <c r="G17" s="23" t="str">
        <f>IF(G18&gt;0,G18,"")</f>
        <v/>
      </c>
    </row>
    <row r="18" spans="1:7" ht="35.25" customHeight="1">
      <c r="A18" s="15"/>
      <c r="B18" s="16"/>
      <c r="C18" s="12" t="s">
        <v>22</v>
      </c>
      <c r="D18" s="24" t="s">
        <v>23</v>
      </c>
      <c r="E18" s="18">
        <f t="shared" si="0"/>
        <v>200</v>
      </c>
      <c r="F18" s="18">
        <v>200</v>
      </c>
      <c r="G18" s="18"/>
    </row>
    <row r="19" spans="1:7" ht="19.5" customHeight="1">
      <c r="A19" s="7" t="s">
        <v>24</v>
      </c>
      <c r="B19" s="7"/>
      <c r="C19" s="7"/>
      <c r="D19" s="25" t="s">
        <v>25</v>
      </c>
      <c r="E19" s="9">
        <f t="shared" si="0"/>
        <v>277148</v>
      </c>
      <c r="F19" s="9">
        <f>F20</f>
        <v>277148</v>
      </c>
      <c r="G19" s="9" t="s">
        <v>15</v>
      </c>
    </row>
    <row r="20" spans="1:7" ht="19.5" customHeight="1">
      <c r="A20" s="10"/>
      <c r="B20" s="12" t="s">
        <v>26</v>
      </c>
      <c r="C20" s="12"/>
      <c r="D20" s="26" t="s">
        <v>27</v>
      </c>
      <c r="E20" s="14">
        <f t="shared" si="0"/>
        <v>277148</v>
      </c>
      <c r="F20" s="14">
        <f>F21</f>
        <v>277148</v>
      </c>
      <c r="G20" s="18" t="str">
        <f>IF(G21&gt;0,G21,"")</f>
        <v/>
      </c>
    </row>
    <row r="21" spans="1:7" ht="50.25" customHeight="1">
      <c r="A21" s="20"/>
      <c r="B21" s="12"/>
      <c r="C21" s="12" t="s">
        <v>28</v>
      </c>
      <c r="D21" s="24" t="s">
        <v>29</v>
      </c>
      <c r="E21" s="18">
        <f t="shared" si="0"/>
        <v>277148</v>
      </c>
      <c r="F21" s="18">
        <v>277148</v>
      </c>
      <c r="G21" s="18"/>
    </row>
    <row r="22" spans="1:7" ht="17.25" customHeight="1">
      <c r="A22" s="7" t="s">
        <v>30</v>
      </c>
      <c r="B22" s="7"/>
      <c r="C22" s="7"/>
      <c r="D22" s="25" t="s">
        <v>31</v>
      </c>
      <c r="E22" s="9">
        <f t="shared" si="0"/>
        <v>9110</v>
      </c>
      <c r="F22" s="9">
        <f>F23</f>
        <v>110</v>
      </c>
      <c r="G22" s="9">
        <f>SUM(G23)</f>
        <v>9000</v>
      </c>
    </row>
    <row r="23" spans="1:7" ht="20.25" customHeight="1">
      <c r="A23" s="10"/>
      <c r="B23" s="27" t="s">
        <v>32</v>
      </c>
      <c r="C23" s="16"/>
      <c r="D23" s="26" t="s">
        <v>33</v>
      </c>
      <c r="E23" s="14">
        <f t="shared" si="0"/>
        <v>9110</v>
      </c>
      <c r="F23" s="14">
        <f>SUM(F24:F25)</f>
        <v>110</v>
      </c>
      <c r="G23" s="14">
        <f>SUM(G24:G25)</f>
        <v>9000</v>
      </c>
    </row>
    <row r="24" spans="1:7" ht="19.5" customHeight="1">
      <c r="A24" s="15"/>
      <c r="B24" s="10"/>
      <c r="C24" s="16" t="s">
        <v>34</v>
      </c>
      <c r="D24" s="24" t="s">
        <v>35</v>
      </c>
      <c r="E24" s="18">
        <f t="shared" si="0"/>
        <v>9000</v>
      </c>
      <c r="F24" s="18" t="s">
        <v>15</v>
      </c>
      <c r="G24" s="18">
        <v>9000</v>
      </c>
    </row>
    <row r="25" spans="1:7" ht="18" customHeight="1">
      <c r="A25" s="15"/>
      <c r="B25" s="15"/>
      <c r="C25" s="16" t="s">
        <v>36</v>
      </c>
      <c r="D25" s="24" t="s">
        <v>37</v>
      </c>
      <c r="E25" s="18">
        <f t="shared" si="0"/>
        <v>110</v>
      </c>
      <c r="F25" s="18">
        <v>110</v>
      </c>
      <c r="G25" s="18"/>
    </row>
    <row r="26" spans="1:7" ht="21" customHeight="1">
      <c r="A26" s="28" t="s">
        <v>38</v>
      </c>
      <c r="B26" s="28"/>
      <c r="C26" s="29"/>
      <c r="D26" s="30" t="s">
        <v>39</v>
      </c>
      <c r="E26" s="31">
        <f>F26</f>
        <v>15</v>
      </c>
      <c r="F26" s="31">
        <f>F27</f>
        <v>15</v>
      </c>
      <c r="G26" s="32"/>
    </row>
    <row r="27" spans="1:7" ht="18.75" customHeight="1">
      <c r="A27" s="15"/>
      <c r="B27" s="12" t="s">
        <v>40</v>
      </c>
      <c r="C27" s="16"/>
      <c r="D27" s="26" t="s">
        <v>41</v>
      </c>
      <c r="E27" s="14">
        <f>F27</f>
        <v>15</v>
      </c>
      <c r="F27" s="14">
        <f>SUM(F28)</f>
        <v>15</v>
      </c>
      <c r="G27" s="18"/>
    </row>
    <row r="28" spans="1:7" ht="49.5" customHeight="1">
      <c r="A28" s="15"/>
      <c r="B28" s="15"/>
      <c r="C28" s="16" t="s">
        <v>42</v>
      </c>
      <c r="D28" s="24" t="s">
        <v>43</v>
      </c>
      <c r="E28" s="18">
        <f>F28</f>
        <v>15</v>
      </c>
      <c r="F28" s="18">
        <v>15</v>
      </c>
      <c r="G28" s="18"/>
    </row>
    <row r="29" spans="1:7" ht="18.75" customHeight="1">
      <c r="A29" s="7" t="s">
        <v>44</v>
      </c>
      <c r="B29" s="7"/>
      <c r="C29" s="7"/>
      <c r="D29" s="30" t="s">
        <v>45</v>
      </c>
      <c r="E29" s="9">
        <f t="shared" si="0"/>
        <v>1980786</v>
      </c>
      <c r="F29" s="9">
        <f>F30</f>
        <v>780786</v>
      </c>
      <c r="G29" s="9">
        <f>SUM(G31:G35)</f>
        <v>1200000</v>
      </c>
    </row>
    <row r="30" spans="1:7" ht="20.25" customHeight="1">
      <c r="A30" s="33"/>
      <c r="B30" s="16" t="s">
        <v>46</v>
      </c>
      <c r="C30" s="12"/>
      <c r="D30" s="26" t="s">
        <v>47</v>
      </c>
      <c r="E30" s="14">
        <f aca="true" t="shared" si="1" ref="E30:E35">SUM(F30:G30)</f>
        <v>1980786</v>
      </c>
      <c r="F30" s="14">
        <f>SUM(F31:F35)</f>
        <v>780786</v>
      </c>
      <c r="G30" s="14">
        <f>SUM(G31:G35)</f>
        <v>1200000</v>
      </c>
    </row>
    <row r="31" spans="1:7" ht="46.5" customHeight="1">
      <c r="A31" s="34"/>
      <c r="B31" s="10"/>
      <c r="C31" s="16" t="s">
        <v>18</v>
      </c>
      <c r="D31" s="17" t="s">
        <v>19</v>
      </c>
      <c r="E31" s="18">
        <f t="shared" si="1"/>
        <v>226000</v>
      </c>
      <c r="F31" s="18">
        <v>226000</v>
      </c>
      <c r="G31" s="18"/>
    </row>
    <row r="32" spans="1:7" ht="51" customHeight="1">
      <c r="A32" s="34"/>
      <c r="B32" s="15"/>
      <c r="C32" s="16" t="s">
        <v>48</v>
      </c>
      <c r="D32" s="24" t="s">
        <v>49</v>
      </c>
      <c r="E32" s="18">
        <f t="shared" si="1"/>
        <v>378536</v>
      </c>
      <c r="F32" s="18">
        <v>378536</v>
      </c>
      <c r="G32" s="18"/>
    </row>
    <row r="33" spans="1:7" ht="26.25" customHeight="1">
      <c r="A33" s="34"/>
      <c r="B33" s="15"/>
      <c r="C33" s="16" t="s">
        <v>50</v>
      </c>
      <c r="D33" s="24" t="s">
        <v>51</v>
      </c>
      <c r="E33" s="18">
        <f t="shared" si="1"/>
        <v>5000</v>
      </c>
      <c r="F33" s="18">
        <v>5000</v>
      </c>
      <c r="G33" s="18"/>
    </row>
    <row r="34" spans="1:7" ht="33.75" customHeight="1">
      <c r="A34" s="34"/>
      <c r="B34" s="15"/>
      <c r="C34" s="16" t="s">
        <v>52</v>
      </c>
      <c r="D34" s="24" t="s">
        <v>53</v>
      </c>
      <c r="E34" s="18">
        <f>G34</f>
        <v>1200000</v>
      </c>
      <c r="F34" s="18"/>
      <c r="G34" s="18">
        <v>1200000</v>
      </c>
    </row>
    <row r="35" spans="1:7" ht="36.75" customHeight="1">
      <c r="A35" s="35"/>
      <c r="B35" s="20"/>
      <c r="C35" s="16" t="s">
        <v>22</v>
      </c>
      <c r="D35" s="24" t="s">
        <v>23</v>
      </c>
      <c r="E35" s="18">
        <f t="shared" si="1"/>
        <v>171250</v>
      </c>
      <c r="F35" s="18">
        <v>171250</v>
      </c>
      <c r="G35" s="18"/>
    </row>
    <row r="36" spans="1:7" ht="19.5" customHeight="1">
      <c r="A36" s="6" t="s">
        <v>54</v>
      </c>
      <c r="B36" s="7"/>
      <c r="C36" s="7"/>
      <c r="D36" s="25" t="s">
        <v>55</v>
      </c>
      <c r="E36" s="9">
        <f>SUM(F36:G36)</f>
        <v>1059350</v>
      </c>
      <c r="F36" s="9">
        <f>F39+F41+F43+F37</f>
        <v>1059350</v>
      </c>
      <c r="G36" s="9" t="s">
        <v>15</v>
      </c>
    </row>
    <row r="37" spans="1:7" ht="20.25" customHeight="1">
      <c r="A37" s="36"/>
      <c r="B37" s="37" t="s">
        <v>56</v>
      </c>
      <c r="C37" s="38"/>
      <c r="D37" s="39" t="s">
        <v>57</v>
      </c>
      <c r="E37" s="40">
        <f>F37</f>
        <v>510000</v>
      </c>
      <c r="F37" s="40">
        <f>SUM(F38:F38)</f>
        <v>510000</v>
      </c>
      <c r="G37" s="40"/>
    </row>
    <row r="38" spans="1:7" ht="19.5" customHeight="1">
      <c r="A38" s="41"/>
      <c r="B38" s="36"/>
      <c r="C38" s="42" t="s">
        <v>58</v>
      </c>
      <c r="D38" s="43" t="s">
        <v>59</v>
      </c>
      <c r="E38" s="44">
        <f>F38</f>
        <v>510000</v>
      </c>
      <c r="F38" s="44">
        <v>510000</v>
      </c>
      <c r="G38" s="40"/>
    </row>
    <row r="39" spans="1:7" ht="19.5" customHeight="1">
      <c r="A39" s="15"/>
      <c r="B39" s="12" t="s">
        <v>60</v>
      </c>
      <c r="C39" s="12"/>
      <c r="D39" s="45" t="s">
        <v>61</v>
      </c>
      <c r="E39" s="22">
        <f aca="true" t="shared" si="2" ref="E39:E46">SUM(F39:G39)</f>
        <v>190300</v>
      </c>
      <c r="F39" s="22">
        <f>F40</f>
        <v>190300</v>
      </c>
      <c r="G39" s="18" t="str">
        <f>IF(G40&gt;0,G40,"")</f>
        <v/>
      </c>
    </row>
    <row r="40" spans="1:7" ht="45.75" customHeight="1">
      <c r="A40" s="15"/>
      <c r="B40" s="16"/>
      <c r="C40" s="12" t="s">
        <v>18</v>
      </c>
      <c r="D40" s="46" t="s">
        <v>19</v>
      </c>
      <c r="E40" s="18">
        <f t="shared" si="2"/>
        <v>190300</v>
      </c>
      <c r="F40" s="18">
        <v>190300</v>
      </c>
      <c r="G40" s="18"/>
    </row>
    <row r="41" spans="1:7" ht="18" customHeight="1">
      <c r="A41" s="15"/>
      <c r="B41" s="16" t="s">
        <v>62</v>
      </c>
      <c r="C41" s="12"/>
      <c r="D41" s="47" t="s">
        <v>63</v>
      </c>
      <c r="E41" s="14">
        <f t="shared" si="2"/>
        <v>6000</v>
      </c>
      <c r="F41" s="14">
        <f>F42</f>
        <v>6000</v>
      </c>
      <c r="G41" s="18" t="str">
        <f>IF(G42&gt;0,G42,"")</f>
        <v/>
      </c>
    </row>
    <row r="42" spans="1:7" ht="47.25" customHeight="1">
      <c r="A42" s="15"/>
      <c r="B42" s="16"/>
      <c r="C42" s="12" t="s">
        <v>18</v>
      </c>
      <c r="D42" s="46" t="s">
        <v>19</v>
      </c>
      <c r="E42" s="18">
        <f t="shared" si="2"/>
        <v>6000</v>
      </c>
      <c r="F42" s="18">
        <v>6000</v>
      </c>
      <c r="G42" s="18"/>
    </row>
    <row r="43" spans="1:7" ht="20.25" customHeight="1">
      <c r="A43" s="15"/>
      <c r="B43" s="16" t="s">
        <v>64</v>
      </c>
      <c r="C43" s="16"/>
      <c r="D43" s="26" t="s">
        <v>65</v>
      </c>
      <c r="E43" s="14">
        <f t="shared" si="2"/>
        <v>353050</v>
      </c>
      <c r="F43" s="14">
        <f>SUM(F44:F45)</f>
        <v>353050</v>
      </c>
      <c r="G43" s="18" t="str">
        <f>IF((G44+G45)&gt;0,(G44+G45),"")</f>
        <v/>
      </c>
    </row>
    <row r="44" spans="1:7" ht="44.25" customHeight="1">
      <c r="A44" s="15"/>
      <c r="B44" s="19"/>
      <c r="C44" s="16" t="s">
        <v>18</v>
      </c>
      <c r="D44" s="17" t="s">
        <v>19</v>
      </c>
      <c r="E44" s="18">
        <f t="shared" si="2"/>
        <v>353000</v>
      </c>
      <c r="F44" s="18">
        <v>353000</v>
      </c>
      <c r="G44" s="18"/>
    </row>
    <row r="45" spans="1:7" ht="20.25" customHeight="1">
      <c r="A45" s="20"/>
      <c r="B45" s="48"/>
      <c r="C45" s="16" t="s">
        <v>36</v>
      </c>
      <c r="D45" s="24" t="s">
        <v>37</v>
      </c>
      <c r="E45" s="18">
        <f t="shared" si="2"/>
        <v>50</v>
      </c>
      <c r="F45" s="18">
        <v>50</v>
      </c>
      <c r="G45" s="18"/>
    </row>
    <row r="46" spans="1:7" ht="22.5" customHeight="1">
      <c r="A46" s="49" t="s">
        <v>66</v>
      </c>
      <c r="B46" s="7"/>
      <c r="C46" s="7"/>
      <c r="D46" s="25" t="s">
        <v>67</v>
      </c>
      <c r="E46" s="9">
        <f t="shared" si="2"/>
        <v>343976</v>
      </c>
      <c r="F46" s="9">
        <f>F47+F50+F53+F59+F56</f>
        <v>343976</v>
      </c>
      <c r="G46" s="9" t="s">
        <v>15</v>
      </c>
    </row>
    <row r="47" spans="1:7" ht="17.25" customHeight="1">
      <c r="A47" s="10"/>
      <c r="B47" s="50" t="s">
        <v>68</v>
      </c>
      <c r="C47" s="12"/>
      <c r="D47" s="26" t="s">
        <v>69</v>
      </c>
      <c r="E47" s="14">
        <f>+SUM(F47:G47)</f>
        <v>158500</v>
      </c>
      <c r="F47" s="14">
        <f>F48</f>
        <v>158500</v>
      </c>
      <c r="G47" s="18" t="s">
        <v>15</v>
      </c>
    </row>
    <row r="48" spans="1:7" ht="43.5" customHeight="1">
      <c r="A48" s="20"/>
      <c r="B48" s="12"/>
      <c r="C48" s="16" t="s">
        <v>18</v>
      </c>
      <c r="D48" s="24" t="s">
        <v>19</v>
      </c>
      <c r="E48" s="18">
        <f aca="true" t="shared" si="3" ref="E48:E61">SUM(F48:G48)</f>
        <v>158500</v>
      </c>
      <c r="F48" s="18">
        <v>158500</v>
      </c>
      <c r="G48" s="18"/>
    </row>
    <row r="49" spans="1:7" ht="14.25">
      <c r="A49" s="51" t="s">
        <v>70</v>
      </c>
      <c r="B49" s="51" t="s">
        <v>71</v>
      </c>
      <c r="C49" s="52" t="s">
        <v>72</v>
      </c>
      <c r="D49" s="51" t="s">
        <v>73</v>
      </c>
      <c r="E49" s="53">
        <v>5</v>
      </c>
      <c r="F49" s="53">
        <v>6</v>
      </c>
      <c r="G49" s="53">
        <v>7</v>
      </c>
    </row>
    <row r="50" spans="1:7" ht="19.5" customHeight="1">
      <c r="A50" s="10"/>
      <c r="B50" s="54" t="s">
        <v>74</v>
      </c>
      <c r="C50" s="20"/>
      <c r="D50" s="21" t="s">
        <v>75</v>
      </c>
      <c r="E50" s="22">
        <f>SUM(F50:G50)</f>
        <v>144000</v>
      </c>
      <c r="F50" s="22">
        <f>SUM(F51:F52)</f>
        <v>144000</v>
      </c>
      <c r="G50" s="22" t="s">
        <v>15</v>
      </c>
    </row>
    <row r="51" spans="1:7" ht="53.25" customHeight="1">
      <c r="A51" s="15"/>
      <c r="B51" s="27"/>
      <c r="C51" s="16" t="s">
        <v>76</v>
      </c>
      <c r="D51" s="24" t="s">
        <v>77</v>
      </c>
      <c r="E51" s="18">
        <f t="shared" si="3"/>
        <v>131040</v>
      </c>
      <c r="F51" s="18">
        <v>131040</v>
      </c>
      <c r="G51" s="18"/>
    </row>
    <row r="52" spans="1:7" ht="50.25" customHeight="1">
      <c r="A52" s="15"/>
      <c r="B52" s="48"/>
      <c r="C52" s="16" t="s">
        <v>78</v>
      </c>
      <c r="D52" s="24" t="s">
        <v>77</v>
      </c>
      <c r="E52" s="18">
        <f t="shared" si="3"/>
        <v>12960</v>
      </c>
      <c r="F52" s="18">
        <v>12960</v>
      </c>
      <c r="G52" s="18"/>
    </row>
    <row r="53" spans="1:7" ht="18.75" customHeight="1">
      <c r="A53" s="15"/>
      <c r="B53" s="48" t="s">
        <v>79</v>
      </c>
      <c r="C53" s="20"/>
      <c r="D53" s="21" t="s">
        <v>80</v>
      </c>
      <c r="E53" s="22">
        <f>SUM(F53:G53)</f>
        <v>11953</v>
      </c>
      <c r="F53" s="22">
        <f>SUM(F54:F55)</f>
        <v>11953</v>
      </c>
      <c r="G53" s="22" t="s">
        <v>15</v>
      </c>
    </row>
    <row r="54" spans="1:7" ht="19.5" customHeight="1">
      <c r="A54" s="15"/>
      <c r="B54" s="27"/>
      <c r="C54" s="16" t="s">
        <v>58</v>
      </c>
      <c r="D54" s="24" t="s">
        <v>81</v>
      </c>
      <c r="E54" s="18">
        <f t="shared" si="3"/>
        <v>1500</v>
      </c>
      <c r="F54" s="18">
        <v>1500</v>
      </c>
      <c r="G54" s="18"/>
    </row>
    <row r="55" spans="1:7" ht="18" customHeight="1">
      <c r="A55" s="15"/>
      <c r="B55" s="19"/>
      <c r="C55" s="16" t="s">
        <v>36</v>
      </c>
      <c r="D55" s="24" t="s">
        <v>37</v>
      </c>
      <c r="E55" s="18">
        <f t="shared" si="3"/>
        <v>10453</v>
      </c>
      <c r="F55" s="18">
        <v>10453</v>
      </c>
      <c r="G55" s="18"/>
    </row>
    <row r="56" spans="1:7" ht="21" customHeight="1">
      <c r="A56" s="15"/>
      <c r="B56" s="10" t="s">
        <v>82</v>
      </c>
      <c r="C56" s="16"/>
      <c r="D56" s="26" t="s">
        <v>83</v>
      </c>
      <c r="E56" s="14">
        <f>F56</f>
        <v>1523</v>
      </c>
      <c r="F56" s="14">
        <f>SUM(F57:F58)</f>
        <v>1523</v>
      </c>
      <c r="G56" s="18"/>
    </row>
    <row r="57" spans="1:7" ht="51" customHeight="1">
      <c r="A57" s="55"/>
      <c r="B57" s="10"/>
      <c r="C57" s="16" t="s">
        <v>84</v>
      </c>
      <c r="D57" s="56" t="s">
        <v>85</v>
      </c>
      <c r="E57" s="18">
        <f>F57</f>
        <v>1478</v>
      </c>
      <c r="F57" s="18">
        <v>1478</v>
      </c>
      <c r="G57" s="18"/>
    </row>
    <row r="58" spans="1:7" ht="47.25" customHeight="1">
      <c r="A58" s="55"/>
      <c r="B58" s="20"/>
      <c r="C58" s="16" t="s">
        <v>78</v>
      </c>
      <c r="D58" s="56" t="s">
        <v>85</v>
      </c>
      <c r="E58" s="18">
        <f>F58</f>
        <v>45</v>
      </c>
      <c r="F58" s="18">
        <v>45</v>
      </c>
      <c r="G58" s="18"/>
    </row>
    <row r="59" spans="1:7" ht="21" customHeight="1">
      <c r="A59" s="15"/>
      <c r="B59" s="48" t="s">
        <v>86</v>
      </c>
      <c r="C59" s="12"/>
      <c r="D59" s="26" t="s">
        <v>87</v>
      </c>
      <c r="E59" s="14">
        <f>+SUM(F59:G59)</f>
        <v>28000</v>
      </c>
      <c r="F59" s="14">
        <f>SUM(F60:F61)</f>
        <v>28000</v>
      </c>
      <c r="G59" s="14" t="s">
        <v>15</v>
      </c>
    </row>
    <row r="60" spans="1:7" ht="39" customHeight="1">
      <c r="A60" s="15"/>
      <c r="B60" s="27"/>
      <c r="C60" s="16" t="s">
        <v>18</v>
      </c>
      <c r="D60" s="24" t="s">
        <v>19</v>
      </c>
      <c r="E60" s="18">
        <f t="shared" si="3"/>
        <v>22000</v>
      </c>
      <c r="F60" s="18">
        <v>22000</v>
      </c>
      <c r="G60" s="18"/>
    </row>
    <row r="61" spans="1:7" ht="36.75" customHeight="1">
      <c r="A61" s="20"/>
      <c r="B61" s="48"/>
      <c r="C61" s="16" t="s">
        <v>88</v>
      </c>
      <c r="D61" s="24" t="s">
        <v>89</v>
      </c>
      <c r="E61" s="18">
        <f t="shared" si="3"/>
        <v>6000</v>
      </c>
      <c r="F61" s="18">
        <v>6000</v>
      </c>
      <c r="G61" s="18"/>
    </row>
    <row r="62" spans="1:7" ht="33" customHeight="1">
      <c r="A62" s="6" t="s">
        <v>90</v>
      </c>
      <c r="B62" s="7"/>
      <c r="C62" s="7"/>
      <c r="D62" s="25" t="s">
        <v>91</v>
      </c>
      <c r="E62" s="9">
        <f>SUM(F62:G62)</f>
        <v>3129468</v>
      </c>
      <c r="F62" s="9">
        <f>F63</f>
        <v>3029468</v>
      </c>
      <c r="G62" s="9">
        <f>SUM(G63)</f>
        <v>100000</v>
      </c>
    </row>
    <row r="63" spans="1:7" ht="22.5" customHeight="1">
      <c r="A63" s="10"/>
      <c r="B63" s="54" t="s">
        <v>92</v>
      </c>
      <c r="C63" s="12"/>
      <c r="D63" s="26" t="s">
        <v>93</v>
      </c>
      <c r="E63" s="14">
        <f>SUM(F63:G63)</f>
        <v>3129468</v>
      </c>
      <c r="F63" s="14">
        <f>SUM(F64:F67)</f>
        <v>3029468</v>
      </c>
      <c r="G63" s="14">
        <f>IF((G64+G65+G66+G67)&gt;0,(G64+G65+G66+G67)," ")</f>
        <v>100000</v>
      </c>
    </row>
    <row r="64" spans="1:7" ht="51.75" customHeight="1">
      <c r="A64" s="15"/>
      <c r="B64" s="10"/>
      <c r="C64" s="16" t="s">
        <v>18</v>
      </c>
      <c r="D64" s="24" t="s">
        <v>19</v>
      </c>
      <c r="E64" s="18">
        <f aca="true" t="shared" si="4" ref="E64:E137">SUM(F64:G64)</f>
        <v>3028861</v>
      </c>
      <c r="F64" s="18">
        <v>3028861</v>
      </c>
      <c r="G64" s="18"/>
    </row>
    <row r="65" spans="1:7" ht="18.75" customHeight="1">
      <c r="A65" s="15"/>
      <c r="B65" s="15"/>
      <c r="C65" s="16" t="s">
        <v>36</v>
      </c>
      <c r="D65" s="24" t="s">
        <v>37</v>
      </c>
      <c r="E65" s="18">
        <f t="shared" si="4"/>
        <v>600</v>
      </c>
      <c r="F65" s="18">
        <v>600</v>
      </c>
      <c r="G65" s="18"/>
    </row>
    <row r="66" spans="1:7" ht="31.5" customHeight="1">
      <c r="A66" s="15"/>
      <c r="B66" s="15"/>
      <c r="C66" s="16" t="s">
        <v>22</v>
      </c>
      <c r="D66" s="24" t="s">
        <v>23</v>
      </c>
      <c r="E66" s="18">
        <f t="shared" si="4"/>
        <v>7</v>
      </c>
      <c r="F66" s="18">
        <v>7</v>
      </c>
      <c r="G66" s="18"/>
    </row>
    <row r="67" spans="1:7" ht="48" customHeight="1">
      <c r="A67" s="15"/>
      <c r="B67" s="15"/>
      <c r="C67" s="27" t="s">
        <v>94</v>
      </c>
      <c r="D67" s="56" t="s">
        <v>95</v>
      </c>
      <c r="E67" s="57">
        <f t="shared" si="4"/>
        <v>100000</v>
      </c>
      <c r="F67" s="57"/>
      <c r="G67" s="57">
        <v>100000</v>
      </c>
    </row>
    <row r="68" spans="1:7" ht="51.75" customHeight="1">
      <c r="A68" s="6" t="s">
        <v>96</v>
      </c>
      <c r="B68" s="7"/>
      <c r="C68" s="7"/>
      <c r="D68" s="25" t="s">
        <v>97</v>
      </c>
      <c r="E68" s="9">
        <f>SUM(F68:G68)</f>
        <v>9445478</v>
      </c>
      <c r="F68" s="9">
        <f>F69+F72</f>
        <v>9445478</v>
      </c>
      <c r="G68" s="9" t="s">
        <v>15</v>
      </c>
    </row>
    <row r="69" spans="1:7" ht="33.75" customHeight="1">
      <c r="A69" s="10"/>
      <c r="B69" s="54" t="s">
        <v>98</v>
      </c>
      <c r="C69" s="12"/>
      <c r="D69" s="26" t="s">
        <v>99</v>
      </c>
      <c r="E69" s="14">
        <f>SUM(F69:G69)</f>
        <v>1988946</v>
      </c>
      <c r="F69" s="14">
        <f>F70+F71</f>
        <v>1988946</v>
      </c>
      <c r="G69" s="14" t="str">
        <f>IF((G70+G71)&gt;0,(G70+G71)," ")</f>
        <v xml:space="preserve"> </v>
      </c>
    </row>
    <row r="70" spans="1:7" ht="18" customHeight="1">
      <c r="A70" s="15"/>
      <c r="B70" s="27"/>
      <c r="C70" s="16" t="s">
        <v>100</v>
      </c>
      <c r="D70" s="24" t="s">
        <v>101</v>
      </c>
      <c r="E70" s="18">
        <f t="shared" si="4"/>
        <v>1868012</v>
      </c>
      <c r="F70" s="18">
        <v>1868012</v>
      </c>
      <c r="G70" s="18"/>
    </row>
    <row r="71" spans="1:7" ht="34.5" customHeight="1">
      <c r="A71" s="15"/>
      <c r="B71" s="48"/>
      <c r="C71" s="16" t="s">
        <v>102</v>
      </c>
      <c r="D71" s="24" t="s">
        <v>103</v>
      </c>
      <c r="E71" s="18">
        <f t="shared" si="4"/>
        <v>120934</v>
      </c>
      <c r="F71" s="18">
        <v>120934</v>
      </c>
      <c r="G71" s="18"/>
    </row>
    <row r="72" spans="1:7" ht="24" customHeight="1">
      <c r="A72" s="15"/>
      <c r="B72" s="54" t="s">
        <v>104</v>
      </c>
      <c r="C72" s="12"/>
      <c r="D72" s="26" t="s">
        <v>105</v>
      </c>
      <c r="E72" s="14">
        <f>SUM(F72:G72)</f>
        <v>7456532</v>
      </c>
      <c r="F72" s="14">
        <f>SUM(F73:F74)</f>
        <v>7456532</v>
      </c>
      <c r="G72" s="14" t="str">
        <f>IF((G73+G74)&gt;0,(G73+G74)," ")</f>
        <v xml:space="preserve"> </v>
      </c>
    </row>
    <row r="73" spans="1:7" ht="18.75" customHeight="1">
      <c r="A73" s="15"/>
      <c r="B73" s="27"/>
      <c r="C73" s="16" t="s">
        <v>106</v>
      </c>
      <c r="D73" s="24" t="s">
        <v>107</v>
      </c>
      <c r="E73" s="18">
        <f t="shared" si="4"/>
        <v>7306532</v>
      </c>
      <c r="F73" s="18">
        <v>7306532</v>
      </c>
      <c r="G73" s="18"/>
    </row>
    <row r="74" spans="1:7" ht="18.75" customHeight="1">
      <c r="A74" s="20"/>
      <c r="B74" s="48"/>
      <c r="C74" s="16" t="s">
        <v>108</v>
      </c>
      <c r="D74" s="24" t="s">
        <v>109</v>
      </c>
      <c r="E74" s="18">
        <f t="shared" si="4"/>
        <v>150000</v>
      </c>
      <c r="F74" s="18">
        <v>150000</v>
      </c>
      <c r="G74" s="18"/>
    </row>
    <row r="75" spans="1:7" ht="18.75" customHeight="1">
      <c r="A75" s="7" t="s">
        <v>110</v>
      </c>
      <c r="B75" s="7"/>
      <c r="C75" s="7"/>
      <c r="D75" s="25" t="s">
        <v>111</v>
      </c>
      <c r="E75" s="9">
        <f>SUM(F75:G75)</f>
        <v>38522250</v>
      </c>
      <c r="F75" s="9">
        <f>F76+F78+F80+F82</f>
        <v>38522250</v>
      </c>
      <c r="G75" s="9" t="s">
        <v>15</v>
      </c>
    </row>
    <row r="76" spans="1:7" ht="18.75" customHeight="1">
      <c r="A76" s="33"/>
      <c r="B76" s="33" t="s">
        <v>112</v>
      </c>
      <c r="C76" s="58"/>
      <c r="D76" s="59" t="s">
        <v>113</v>
      </c>
      <c r="E76" s="60">
        <f t="shared" si="4"/>
        <v>31330891</v>
      </c>
      <c r="F76" s="60">
        <f>F77</f>
        <v>31330891</v>
      </c>
      <c r="G76" s="60" t="str">
        <f>IF(G77&gt;0,G77," ")</f>
        <v xml:space="preserve"> </v>
      </c>
    </row>
    <row r="77" spans="1:7" ht="18" customHeight="1">
      <c r="A77" s="34"/>
      <c r="B77" s="58"/>
      <c r="C77" s="58" t="s">
        <v>114</v>
      </c>
      <c r="D77" s="24" t="s">
        <v>115</v>
      </c>
      <c r="E77" s="61">
        <f t="shared" si="4"/>
        <v>31330891</v>
      </c>
      <c r="F77" s="61">
        <v>31330891</v>
      </c>
      <c r="G77" s="61"/>
    </row>
    <row r="78" spans="1:7" ht="18" customHeight="1">
      <c r="A78" s="34"/>
      <c r="B78" s="58" t="s">
        <v>116</v>
      </c>
      <c r="C78" s="58"/>
      <c r="D78" s="59" t="s">
        <v>117</v>
      </c>
      <c r="E78" s="60">
        <f t="shared" si="4"/>
        <v>5482074</v>
      </c>
      <c r="F78" s="60">
        <f>F79</f>
        <v>5482074</v>
      </c>
      <c r="G78" s="60" t="str">
        <f>IF(G79&gt;0,G79," ")</f>
        <v xml:space="preserve"> </v>
      </c>
    </row>
    <row r="79" spans="1:7" ht="18" customHeight="1">
      <c r="A79" s="34"/>
      <c r="B79" s="58"/>
      <c r="C79" s="58" t="s">
        <v>114</v>
      </c>
      <c r="D79" s="24" t="s">
        <v>115</v>
      </c>
      <c r="E79" s="61">
        <f t="shared" si="4"/>
        <v>5482074</v>
      </c>
      <c r="F79" s="61">
        <v>5482074</v>
      </c>
      <c r="G79" s="61"/>
    </row>
    <row r="80" spans="1:7" ht="18" customHeight="1">
      <c r="A80" s="34"/>
      <c r="B80" s="58" t="s">
        <v>118</v>
      </c>
      <c r="C80" s="58"/>
      <c r="D80" s="59" t="s">
        <v>119</v>
      </c>
      <c r="E80" s="60">
        <f t="shared" si="4"/>
        <v>162871</v>
      </c>
      <c r="F80" s="60">
        <f>F81</f>
        <v>162871</v>
      </c>
      <c r="G80" s="60" t="str">
        <f>IF(G81&gt;0,G81," ")</f>
        <v xml:space="preserve"> </v>
      </c>
    </row>
    <row r="81" spans="1:7" ht="17.25" customHeight="1">
      <c r="A81" s="34"/>
      <c r="B81" s="58"/>
      <c r="C81" s="58" t="s">
        <v>120</v>
      </c>
      <c r="D81" s="24" t="s">
        <v>121</v>
      </c>
      <c r="E81" s="61">
        <f t="shared" si="4"/>
        <v>162871</v>
      </c>
      <c r="F81" s="61">
        <v>162871</v>
      </c>
      <c r="G81" s="61"/>
    </row>
    <row r="82" spans="1:7" ht="18.75" customHeight="1">
      <c r="A82" s="34"/>
      <c r="B82" s="58" t="s">
        <v>122</v>
      </c>
      <c r="C82" s="58"/>
      <c r="D82" s="59" t="s">
        <v>123</v>
      </c>
      <c r="E82" s="60">
        <f t="shared" si="4"/>
        <v>1546414</v>
      </c>
      <c r="F82" s="60">
        <f>F83</f>
        <v>1546414</v>
      </c>
      <c r="G82" s="60" t="str">
        <f>IF(G83&gt;0,G83," ")</f>
        <v xml:space="preserve"> </v>
      </c>
    </row>
    <row r="83" spans="1:7" ht="20.25" customHeight="1">
      <c r="A83" s="35"/>
      <c r="B83" s="58"/>
      <c r="C83" s="58" t="s">
        <v>114</v>
      </c>
      <c r="D83" s="24" t="s">
        <v>115</v>
      </c>
      <c r="E83" s="61">
        <f t="shared" si="4"/>
        <v>1546414</v>
      </c>
      <c r="F83" s="61">
        <v>1546414</v>
      </c>
      <c r="G83" s="61"/>
    </row>
    <row r="84" spans="1:7" ht="18.75" customHeight="1">
      <c r="A84" s="6" t="s">
        <v>124</v>
      </c>
      <c r="B84" s="7"/>
      <c r="C84" s="7"/>
      <c r="D84" s="25" t="s">
        <v>125</v>
      </c>
      <c r="E84" s="9">
        <f>SUM(F84:G84)</f>
        <v>785216</v>
      </c>
      <c r="F84" s="9">
        <f>F85+F87+F90+F92+F95</f>
        <v>785216</v>
      </c>
      <c r="G84" s="9" t="s">
        <v>15</v>
      </c>
    </row>
    <row r="85" spans="1:7" ht="18.75" customHeight="1">
      <c r="A85" s="10"/>
      <c r="B85" s="50" t="s">
        <v>126</v>
      </c>
      <c r="C85" s="12"/>
      <c r="D85" s="26" t="s">
        <v>127</v>
      </c>
      <c r="E85" s="14">
        <f t="shared" si="4"/>
        <v>71445</v>
      </c>
      <c r="F85" s="14">
        <f>SUM(F86:F86)</f>
        <v>71445</v>
      </c>
      <c r="G85" s="14" t="str">
        <f>IF((G86)&gt;0,(G86)," ")</f>
        <v xml:space="preserve"> </v>
      </c>
    </row>
    <row r="86" spans="1:7" ht="18" customHeight="1">
      <c r="A86" s="15"/>
      <c r="B86" s="27"/>
      <c r="C86" s="12" t="s">
        <v>36</v>
      </c>
      <c r="D86" s="24" t="s">
        <v>37</v>
      </c>
      <c r="E86" s="18">
        <f t="shared" si="4"/>
        <v>71445</v>
      </c>
      <c r="F86" s="18">
        <v>71445</v>
      </c>
      <c r="G86" s="18"/>
    </row>
    <row r="87" spans="1:7" ht="16.5" customHeight="1">
      <c r="A87" s="15"/>
      <c r="B87" s="12" t="s">
        <v>128</v>
      </c>
      <c r="C87" s="20"/>
      <c r="D87" s="21" t="s">
        <v>129</v>
      </c>
      <c r="E87" s="22">
        <f t="shared" si="4"/>
        <v>295216</v>
      </c>
      <c r="F87" s="22">
        <f>SUM(F88:F89)</f>
        <v>295216</v>
      </c>
      <c r="G87" s="22" t="str">
        <f>IF((G88+G89)&gt;0,(G88+G89)," ")</f>
        <v xml:space="preserve"> </v>
      </c>
    </row>
    <row r="88" spans="1:7" ht="18" customHeight="1">
      <c r="A88" s="15"/>
      <c r="B88" s="27"/>
      <c r="C88" s="12" t="s">
        <v>36</v>
      </c>
      <c r="D88" s="24" t="s">
        <v>37</v>
      </c>
      <c r="E88" s="18">
        <f t="shared" si="4"/>
        <v>231112</v>
      </c>
      <c r="F88" s="18">
        <v>231112</v>
      </c>
      <c r="G88" s="18"/>
    </row>
    <row r="89" spans="1:7" ht="32.25" customHeight="1">
      <c r="A89" s="15"/>
      <c r="B89" s="19"/>
      <c r="C89" s="12" t="s">
        <v>130</v>
      </c>
      <c r="D89" s="24" t="s">
        <v>131</v>
      </c>
      <c r="E89" s="18">
        <f t="shared" si="4"/>
        <v>64104</v>
      </c>
      <c r="F89" s="18">
        <v>64104</v>
      </c>
      <c r="G89" s="18"/>
    </row>
    <row r="90" spans="1:7" ht="34.5" customHeight="1">
      <c r="A90" s="15"/>
      <c r="B90" s="12" t="s">
        <v>132</v>
      </c>
      <c r="C90" s="12"/>
      <c r="D90" s="26" t="s">
        <v>133</v>
      </c>
      <c r="E90" s="14">
        <f t="shared" si="4"/>
        <v>235307</v>
      </c>
      <c r="F90" s="14">
        <f>F91</f>
        <v>235307</v>
      </c>
      <c r="G90" s="14" t="str">
        <f>IF(G91&gt;0,G91," ")</f>
        <v xml:space="preserve"> </v>
      </c>
    </row>
    <row r="91" spans="1:7" ht="18" customHeight="1">
      <c r="A91" s="15"/>
      <c r="B91" s="16"/>
      <c r="C91" s="12" t="s">
        <v>36</v>
      </c>
      <c r="D91" s="24" t="s">
        <v>37</v>
      </c>
      <c r="E91" s="18">
        <f t="shared" si="4"/>
        <v>235307</v>
      </c>
      <c r="F91" s="18">
        <v>235307</v>
      </c>
      <c r="G91" s="18"/>
    </row>
    <row r="92" spans="1:7" ht="18.75" customHeight="1">
      <c r="A92" s="15"/>
      <c r="B92" s="54" t="s">
        <v>134</v>
      </c>
      <c r="C92" s="12"/>
      <c r="D92" s="26" t="s">
        <v>135</v>
      </c>
      <c r="E92" s="14">
        <f t="shared" si="4"/>
        <v>183130</v>
      </c>
      <c r="F92" s="14">
        <f>F93</f>
        <v>183130</v>
      </c>
      <c r="G92" s="14" t="str">
        <f>IF(G93&gt;0,G93," ")</f>
        <v xml:space="preserve"> </v>
      </c>
    </row>
    <row r="93" spans="1:7" ht="18" customHeight="1">
      <c r="A93" s="20"/>
      <c r="B93" s="16"/>
      <c r="C93" s="12" t="s">
        <v>136</v>
      </c>
      <c r="D93" s="24" t="s">
        <v>137</v>
      </c>
      <c r="E93" s="18">
        <f t="shared" si="4"/>
        <v>183130</v>
      </c>
      <c r="F93" s="18">
        <v>183130</v>
      </c>
      <c r="G93" s="18"/>
    </row>
    <row r="94" spans="1:7" ht="14.25">
      <c r="A94" s="62" t="s">
        <v>70</v>
      </c>
      <c r="B94" s="63" t="s">
        <v>71</v>
      </c>
      <c r="C94" s="63" t="s">
        <v>72</v>
      </c>
      <c r="D94" s="62" t="s">
        <v>73</v>
      </c>
      <c r="E94" s="64">
        <v>5</v>
      </c>
      <c r="F94" s="64">
        <v>6</v>
      </c>
      <c r="G94" s="64">
        <v>7</v>
      </c>
    </row>
    <row r="95" spans="1:7" ht="18" customHeight="1">
      <c r="A95" s="15"/>
      <c r="B95" s="12" t="s">
        <v>138</v>
      </c>
      <c r="C95" s="16"/>
      <c r="D95" s="26" t="s">
        <v>139</v>
      </c>
      <c r="E95" s="14">
        <f>F95</f>
        <v>118</v>
      </c>
      <c r="F95" s="14">
        <f>SUM(F96:F97)</f>
        <v>118</v>
      </c>
      <c r="G95" s="18"/>
    </row>
    <row r="96" spans="1:7" ht="47.25" customHeight="1">
      <c r="A96" s="15"/>
      <c r="B96" s="15"/>
      <c r="C96" s="16" t="s">
        <v>140</v>
      </c>
      <c r="D96" s="24" t="s">
        <v>141</v>
      </c>
      <c r="E96" s="18">
        <f>F96</f>
        <v>2</v>
      </c>
      <c r="F96" s="18">
        <v>2</v>
      </c>
      <c r="G96" s="18"/>
    </row>
    <row r="97" spans="1:7" ht="48" customHeight="1">
      <c r="A97" s="20"/>
      <c r="B97" s="20"/>
      <c r="C97" s="16" t="s">
        <v>42</v>
      </c>
      <c r="D97" s="24" t="s">
        <v>43</v>
      </c>
      <c r="E97" s="18">
        <f>F97</f>
        <v>116</v>
      </c>
      <c r="F97" s="18">
        <v>116</v>
      </c>
      <c r="G97" s="18"/>
    </row>
    <row r="98" spans="1:7" ht="18.75" customHeight="1">
      <c r="A98" s="7" t="s">
        <v>142</v>
      </c>
      <c r="B98" s="7"/>
      <c r="C98" s="7"/>
      <c r="D98" s="25" t="s">
        <v>143</v>
      </c>
      <c r="E98" s="9">
        <f>SUM(F98:G98)</f>
        <v>2594452</v>
      </c>
      <c r="F98" s="9">
        <f>F99</f>
        <v>2594452</v>
      </c>
      <c r="G98" s="9" t="s">
        <v>15</v>
      </c>
    </row>
    <row r="99" spans="1:7" ht="34.5" customHeight="1">
      <c r="A99" s="10"/>
      <c r="B99" s="12" t="s">
        <v>144</v>
      </c>
      <c r="C99" s="12"/>
      <c r="D99" s="26" t="s">
        <v>145</v>
      </c>
      <c r="E99" s="14">
        <f t="shared" si="4"/>
        <v>2594452</v>
      </c>
      <c r="F99" s="14">
        <f>F100</f>
        <v>2594452</v>
      </c>
      <c r="G99" s="14" t="str">
        <f>IF(G100&gt;0,G100," ")</f>
        <v xml:space="preserve"> </v>
      </c>
    </row>
    <row r="100" spans="1:7" ht="45.75" customHeight="1">
      <c r="A100" s="20"/>
      <c r="B100" s="12"/>
      <c r="C100" s="12" t="s">
        <v>18</v>
      </c>
      <c r="D100" s="24" t="s">
        <v>19</v>
      </c>
      <c r="E100" s="18">
        <f t="shared" si="4"/>
        <v>2594452</v>
      </c>
      <c r="F100" s="18">
        <v>2594452</v>
      </c>
      <c r="G100" s="18"/>
    </row>
    <row r="101" spans="1:7" ht="18" customHeight="1">
      <c r="A101" s="7" t="s">
        <v>146</v>
      </c>
      <c r="B101" s="7"/>
      <c r="C101" s="7"/>
      <c r="D101" s="25" t="s">
        <v>147</v>
      </c>
      <c r="E101" s="9">
        <f>SUM(F101:G101)</f>
        <v>3763825</v>
      </c>
      <c r="F101" s="9">
        <f>F102+F106+F111+F118+F120+F116</f>
        <v>3763825</v>
      </c>
      <c r="G101" s="9" t="s">
        <v>15</v>
      </c>
    </row>
    <row r="102" spans="1:7" ht="21" customHeight="1">
      <c r="A102" s="10"/>
      <c r="B102" s="12" t="s">
        <v>148</v>
      </c>
      <c r="C102" s="12"/>
      <c r="D102" s="26" t="s">
        <v>149</v>
      </c>
      <c r="E102" s="14">
        <f t="shared" si="4"/>
        <v>810776</v>
      </c>
      <c r="F102" s="14">
        <f>SUM(F103:F105)</f>
        <v>810776</v>
      </c>
      <c r="G102" s="14" t="str">
        <f>IF((G104+G105)&gt;0,(G104+G105)," ")</f>
        <v xml:space="preserve"> </v>
      </c>
    </row>
    <row r="103" spans="1:7" ht="21" customHeight="1">
      <c r="A103" s="55"/>
      <c r="B103" s="15"/>
      <c r="C103" s="16" t="s">
        <v>150</v>
      </c>
      <c r="D103" s="24" t="s">
        <v>151</v>
      </c>
      <c r="E103" s="18">
        <f>F103</f>
        <v>1000</v>
      </c>
      <c r="F103" s="18">
        <v>1000</v>
      </c>
      <c r="G103" s="14"/>
    </row>
    <row r="104" spans="1:7" ht="20.25" customHeight="1">
      <c r="A104" s="55"/>
      <c r="B104" s="15"/>
      <c r="C104" s="16" t="s">
        <v>36</v>
      </c>
      <c r="D104" s="24" t="s">
        <v>37</v>
      </c>
      <c r="E104" s="18">
        <f t="shared" si="4"/>
        <v>2100</v>
      </c>
      <c r="F104" s="18">
        <v>2100</v>
      </c>
      <c r="G104" s="18"/>
    </row>
    <row r="105" spans="1:7" ht="36" customHeight="1">
      <c r="A105" s="55"/>
      <c r="B105" s="20"/>
      <c r="C105" s="16" t="s">
        <v>152</v>
      </c>
      <c r="D105" s="24" t="s">
        <v>153</v>
      </c>
      <c r="E105" s="18">
        <f t="shared" si="4"/>
        <v>807676</v>
      </c>
      <c r="F105" s="18">
        <v>807676</v>
      </c>
      <c r="G105" s="18"/>
    </row>
    <row r="106" spans="1:7" ht="20.25" customHeight="1">
      <c r="A106" s="15"/>
      <c r="B106" s="54" t="s">
        <v>154</v>
      </c>
      <c r="C106" s="12"/>
      <c r="D106" s="26" t="s">
        <v>155</v>
      </c>
      <c r="E106" s="14">
        <f t="shared" si="4"/>
        <v>2101476</v>
      </c>
      <c r="F106" s="14">
        <f>SUM(F107:F110)</f>
        <v>2101476</v>
      </c>
      <c r="G106" s="14" t="str">
        <f>IF((G107+G108+G109)&gt;0,(G107+G108+G109)," ")</f>
        <v xml:space="preserve"> </v>
      </c>
    </row>
    <row r="107" spans="1:7" ht="35.25" customHeight="1">
      <c r="A107" s="15"/>
      <c r="B107" s="27"/>
      <c r="C107" s="12" t="s">
        <v>156</v>
      </c>
      <c r="D107" s="24" t="s">
        <v>157</v>
      </c>
      <c r="E107" s="18">
        <f t="shared" si="4"/>
        <v>445111</v>
      </c>
      <c r="F107" s="18">
        <v>445111</v>
      </c>
      <c r="G107" s="18"/>
    </row>
    <row r="108" spans="1:7" ht="18" customHeight="1">
      <c r="A108" s="15"/>
      <c r="B108" s="19"/>
      <c r="C108" s="12" t="s">
        <v>136</v>
      </c>
      <c r="D108" s="24" t="s">
        <v>158</v>
      </c>
      <c r="E108" s="18">
        <f t="shared" si="4"/>
        <v>1636906</v>
      </c>
      <c r="F108" s="18">
        <v>1636906</v>
      </c>
      <c r="G108" s="18"/>
    </row>
    <row r="109" spans="1:7" ht="18" customHeight="1">
      <c r="A109" s="15"/>
      <c r="B109" s="15"/>
      <c r="C109" s="12" t="s">
        <v>36</v>
      </c>
      <c r="D109" s="24" t="s">
        <v>37</v>
      </c>
      <c r="E109" s="18">
        <f t="shared" si="4"/>
        <v>9459</v>
      </c>
      <c r="F109" s="18">
        <v>9459</v>
      </c>
      <c r="G109" s="18"/>
    </row>
    <row r="110" spans="1:7" ht="31.5" customHeight="1">
      <c r="A110" s="15"/>
      <c r="B110" s="15"/>
      <c r="C110" s="20" t="s">
        <v>159</v>
      </c>
      <c r="D110" s="65" t="s">
        <v>160</v>
      </c>
      <c r="E110" s="23">
        <f t="shared" si="4"/>
        <v>10000</v>
      </c>
      <c r="F110" s="23">
        <v>10000</v>
      </c>
      <c r="G110" s="23"/>
    </row>
    <row r="111" spans="1:7" ht="18" customHeight="1">
      <c r="A111" s="15"/>
      <c r="B111" s="12" t="s">
        <v>161</v>
      </c>
      <c r="C111" s="20"/>
      <c r="D111" s="21" t="s">
        <v>162</v>
      </c>
      <c r="E111" s="22">
        <f t="shared" si="4"/>
        <v>843123</v>
      </c>
      <c r="F111" s="22">
        <f>SUM(F112:F115)</f>
        <v>843123</v>
      </c>
      <c r="G111" s="22" t="str">
        <f>IF(G115&gt;0,G115," ")</f>
        <v xml:space="preserve"> </v>
      </c>
    </row>
    <row r="112" spans="1:7" ht="16.5" customHeight="1">
      <c r="A112" s="15"/>
      <c r="B112" s="15"/>
      <c r="C112" s="48" t="s">
        <v>36</v>
      </c>
      <c r="D112" s="65" t="s">
        <v>37</v>
      </c>
      <c r="E112" s="23">
        <f>F112</f>
        <v>10505</v>
      </c>
      <c r="F112" s="23">
        <v>10505</v>
      </c>
      <c r="G112" s="22"/>
    </row>
    <row r="113" spans="1:7" ht="46.5" customHeight="1">
      <c r="A113" s="15"/>
      <c r="B113" s="15"/>
      <c r="C113" s="48" t="s">
        <v>18</v>
      </c>
      <c r="D113" s="24" t="s">
        <v>19</v>
      </c>
      <c r="E113" s="23">
        <f>F113</f>
        <v>15500</v>
      </c>
      <c r="F113" s="23">
        <v>15500</v>
      </c>
      <c r="G113" s="22"/>
    </row>
    <row r="114" spans="1:7" ht="36" customHeight="1">
      <c r="A114" s="15"/>
      <c r="B114" s="15"/>
      <c r="C114" s="48" t="s">
        <v>88</v>
      </c>
      <c r="D114" s="24" t="s">
        <v>89</v>
      </c>
      <c r="E114" s="23">
        <f>F114</f>
        <v>17246</v>
      </c>
      <c r="F114" s="23">
        <v>17246</v>
      </c>
      <c r="G114" s="22"/>
    </row>
    <row r="115" spans="1:7" ht="39.75" customHeight="1">
      <c r="A115" s="15"/>
      <c r="B115" s="15"/>
      <c r="C115" s="16" t="s">
        <v>152</v>
      </c>
      <c r="D115" s="24" t="s">
        <v>153</v>
      </c>
      <c r="E115" s="18">
        <f t="shared" si="4"/>
        <v>799872</v>
      </c>
      <c r="F115" s="18">
        <v>799872</v>
      </c>
      <c r="G115" s="18"/>
    </row>
    <row r="116" spans="1:7" ht="22.5" customHeight="1">
      <c r="A116" s="15"/>
      <c r="B116" s="12" t="s">
        <v>163</v>
      </c>
      <c r="C116" s="16"/>
      <c r="D116" s="26" t="s">
        <v>164</v>
      </c>
      <c r="E116" s="14">
        <f>F116</f>
        <v>7800</v>
      </c>
      <c r="F116" s="14">
        <f>SUM(F117)</f>
        <v>7800</v>
      </c>
      <c r="G116" s="18"/>
    </row>
    <row r="117" spans="1:7" ht="48.75" customHeight="1">
      <c r="A117" s="15"/>
      <c r="B117" s="12"/>
      <c r="C117" s="16" t="s">
        <v>18</v>
      </c>
      <c r="D117" s="24" t="s">
        <v>19</v>
      </c>
      <c r="E117" s="18">
        <f>F117</f>
        <v>7800</v>
      </c>
      <c r="F117" s="18">
        <v>7800</v>
      </c>
      <c r="G117" s="18"/>
    </row>
    <row r="118" spans="1:7" ht="17.25" customHeight="1">
      <c r="A118" s="15"/>
      <c r="B118" s="12" t="s">
        <v>165</v>
      </c>
      <c r="C118" s="12"/>
      <c r="D118" s="26" t="s">
        <v>166</v>
      </c>
      <c r="E118" s="14">
        <f t="shared" si="4"/>
        <v>150</v>
      </c>
      <c r="F118" s="14">
        <f>SUM(F119:F119)</f>
        <v>150</v>
      </c>
      <c r="G118" s="14" t="str">
        <f>IF(G119&gt;0,G119," ")</f>
        <v xml:space="preserve"> </v>
      </c>
    </row>
    <row r="119" spans="1:7" ht="18" customHeight="1">
      <c r="A119" s="15"/>
      <c r="B119" s="27"/>
      <c r="C119" s="16" t="s">
        <v>36</v>
      </c>
      <c r="D119" s="24" t="s">
        <v>37</v>
      </c>
      <c r="E119" s="18">
        <f t="shared" si="4"/>
        <v>150</v>
      </c>
      <c r="F119" s="18">
        <v>150</v>
      </c>
      <c r="G119" s="18"/>
    </row>
    <row r="120" spans="1:7" ht="33" customHeight="1">
      <c r="A120" s="15"/>
      <c r="B120" s="12" t="s">
        <v>167</v>
      </c>
      <c r="C120" s="12"/>
      <c r="D120" s="26" t="s">
        <v>168</v>
      </c>
      <c r="E120" s="14">
        <f t="shared" si="4"/>
        <v>500</v>
      </c>
      <c r="F120" s="14">
        <f>F121</f>
        <v>500</v>
      </c>
      <c r="G120" s="14" t="str">
        <f>IF(G121&gt;0,G121," ")</f>
        <v xml:space="preserve"> </v>
      </c>
    </row>
    <row r="121" spans="1:7" ht="22.5" customHeight="1">
      <c r="A121" s="15"/>
      <c r="B121" s="27"/>
      <c r="C121" s="12" t="s">
        <v>136</v>
      </c>
      <c r="D121" s="24" t="s">
        <v>137</v>
      </c>
      <c r="E121" s="18">
        <f t="shared" si="4"/>
        <v>500</v>
      </c>
      <c r="F121" s="18">
        <v>500</v>
      </c>
      <c r="G121" s="18"/>
    </row>
    <row r="122" spans="1:7" ht="25.5" customHeight="1">
      <c r="A122" s="7" t="s">
        <v>169</v>
      </c>
      <c r="B122" s="7"/>
      <c r="C122" s="66"/>
      <c r="D122" s="25" t="s">
        <v>170</v>
      </c>
      <c r="E122" s="9">
        <f>SUM(F122:G122)</f>
        <v>1525643</v>
      </c>
      <c r="F122" s="9">
        <f>F123+F125+F127+F129+F131+F133</f>
        <v>1400273</v>
      </c>
      <c r="G122" s="9">
        <f>G123+G133</f>
        <v>125370</v>
      </c>
    </row>
    <row r="123" spans="1:7" ht="21" customHeight="1">
      <c r="A123" s="10"/>
      <c r="B123" s="12" t="s">
        <v>171</v>
      </c>
      <c r="C123" s="16"/>
      <c r="D123" s="26" t="s">
        <v>172</v>
      </c>
      <c r="E123" s="14">
        <f>E124</f>
        <v>37000</v>
      </c>
      <c r="F123" s="14"/>
      <c r="G123" s="67">
        <f>G124</f>
        <v>37000</v>
      </c>
    </row>
    <row r="124" spans="1:7" ht="51" customHeight="1">
      <c r="A124" s="15"/>
      <c r="B124" s="20"/>
      <c r="C124" s="16" t="s">
        <v>173</v>
      </c>
      <c r="D124" s="24" t="s">
        <v>174</v>
      </c>
      <c r="E124" s="18">
        <f>F124+G124</f>
        <v>37000</v>
      </c>
      <c r="F124" s="18"/>
      <c r="G124" s="18">
        <v>37000</v>
      </c>
    </row>
    <row r="125" spans="1:7" ht="21.75" customHeight="1">
      <c r="A125" s="15"/>
      <c r="B125" s="12" t="s">
        <v>175</v>
      </c>
      <c r="C125" s="12"/>
      <c r="D125" s="26" t="s">
        <v>176</v>
      </c>
      <c r="E125" s="14">
        <f t="shared" si="4"/>
        <v>158286</v>
      </c>
      <c r="F125" s="14">
        <f>SUM(F126:F126)</f>
        <v>158286</v>
      </c>
      <c r="G125" s="14" t="str">
        <f>IF((G126)&gt;0,(G126)," ")</f>
        <v xml:space="preserve"> </v>
      </c>
    </row>
    <row r="126" spans="1:7" ht="43.5" customHeight="1">
      <c r="A126" s="15"/>
      <c r="B126" s="48"/>
      <c r="C126" s="12" t="s">
        <v>18</v>
      </c>
      <c r="D126" s="24" t="s">
        <v>19</v>
      </c>
      <c r="E126" s="18">
        <f t="shared" si="4"/>
        <v>158286</v>
      </c>
      <c r="F126" s="18">
        <v>158286</v>
      </c>
      <c r="G126" s="18"/>
    </row>
    <row r="127" spans="1:7" ht="20.25" customHeight="1">
      <c r="A127" s="15"/>
      <c r="B127" s="54" t="s">
        <v>177</v>
      </c>
      <c r="C127" s="12"/>
      <c r="D127" s="26" t="s">
        <v>178</v>
      </c>
      <c r="E127" s="14">
        <f t="shared" si="4"/>
        <v>261800</v>
      </c>
      <c r="F127" s="14">
        <f>F128</f>
        <v>261800</v>
      </c>
      <c r="G127" s="14" t="str">
        <f>IF(G128&gt;0,G128," ")</f>
        <v xml:space="preserve"> </v>
      </c>
    </row>
    <row r="128" spans="1:7" ht="51" customHeight="1">
      <c r="A128" s="15"/>
      <c r="B128" s="16"/>
      <c r="C128" s="12" t="s">
        <v>179</v>
      </c>
      <c r="D128" s="24" t="s">
        <v>180</v>
      </c>
      <c r="E128" s="18">
        <f t="shared" si="4"/>
        <v>261800</v>
      </c>
      <c r="F128" s="18">
        <v>261800</v>
      </c>
      <c r="G128" s="18"/>
    </row>
    <row r="129" spans="1:7" ht="22.5" customHeight="1">
      <c r="A129" s="15"/>
      <c r="B129" s="54" t="s">
        <v>181</v>
      </c>
      <c r="C129" s="12"/>
      <c r="D129" s="26" t="s">
        <v>182</v>
      </c>
      <c r="E129" s="14">
        <f t="shared" si="4"/>
        <v>30000</v>
      </c>
      <c r="F129" s="14">
        <f>F130</f>
        <v>30000</v>
      </c>
      <c r="G129" s="14" t="str">
        <f>IF(G130&gt;0,G130," ")</f>
        <v xml:space="preserve"> </v>
      </c>
    </row>
    <row r="130" spans="1:7" ht="20.25" customHeight="1">
      <c r="A130" s="15"/>
      <c r="B130" s="16"/>
      <c r="C130" s="12" t="s">
        <v>36</v>
      </c>
      <c r="D130" s="24" t="s">
        <v>37</v>
      </c>
      <c r="E130" s="18">
        <f t="shared" si="4"/>
        <v>30000</v>
      </c>
      <c r="F130" s="18">
        <v>30000</v>
      </c>
      <c r="G130" s="18"/>
    </row>
    <row r="131" spans="1:7" ht="18" customHeight="1">
      <c r="A131" s="15"/>
      <c r="B131" s="54" t="s">
        <v>183</v>
      </c>
      <c r="C131" s="12"/>
      <c r="D131" s="26" t="s">
        <v>184</v>
      </c>
      <c r="E131" s="14">
        <f t="shared" si="4"/>
        <v>516</v>
      </c>
      <c r="F131" s="14">
        <f>F132</f>
        <v>516</v>
      </c>
      <c r="G131" s="14" t="str">
        <f>IF(G132&gt;0,G132," ")</f>
        <v xml:space="preserve"> </v>
      </c>
    </row>
    <row r="132" spans="1:7" ht="18.75" customHeight="1">
      <c r="A132" s="15"/>
      <c r="B132" s="16"/>
      <c r="C132" s="12" t="s">
        <v>36</v>
      </c>
      <c r="D132" s="24" t="s">
        <v>37</v>
      </c>
      <c r="E132" s="18">
        <f t="shared" si="4"/>
        <v>516</v>
      </c>
      <c r="F132" s="18">
        <v>516</v>
      </c>
      <c r="G132" s="18"/>
    </row>
    <row r="133" spans="1:7" ht="20.25" customHeight="1">
      <c r="A133" s="15"/>
      <c r="B133" s="54" t="s">
        <v>185</v>
      </c>
      <c r="C133" s="12"/>
      <c r="D133" s="26" t="s">
        <v>139</v>
      </c>
      <c r="E133" s="14">
        <f>SUM(F133:G133)</f>
        <v>1038041</v>
      </c>
      <c r="F133" s="14">
        <f>SUM(F134:F137)</f>
        <v>949671</v>
      </c>
      <c r="G133" s="14">
        <f>SUM(G134:G137)</f>
        <v>88370</v>
      </c>
    </row>
    <row r="134" spans="1:7" ht="51.75" customHeight="1">
      <c r="A134" s="15"/>
      <c r="B134" s="10"/>
      <c r="C134" s="27" t="s">
        <v>84</v>
      </c>
      <c r="D134" s="56" t="s">
        <v>85</v>
      </c>
      <c r="E134" s="57">
        <f t="shared" si="4"/>
        <v>908883</v>
      </c>
      <c r="F134" s="57">
        <v>908883</v>
      </c>
      <c r="G134" s="57"/>
    </row>
    <row r="135" spans="1:7" ht="51.75" customHeight="1">
      <c r="A135" s="15"/>
      <c r="B135" s="15"/>
      <c r="C135" s="27" t="s">
        <v>78</v>
      </c>
      <c r="D135" s="56" t="s">
        <v>85</v>
      </c>
      <c r="E135" s="57">
        <f t="shared" si="4"/>
        <v>40788</v>
      </c>
      <c r="F135" s="57">
        <v>40788</v>
      </c>
      <c r="G135" s="57"/>
    </row>
    <row r="136" spans="1:7" ht="49.5" customHeight="1">
      <c r="A136" s="15"/>
      <c r="B136" s="15"/>
      <c r="C136" s="27" t="s">
        <v>186</v>
      </c>
      <c r="D136" s="56" t="s">
        <v>85</v>
      </c>
      <c r="E136" s="57">
        <f t="shared" si="4"/>
        <v>83927</v>
      </c>
      <c r="F136" s="57">
        <v>0</v>
      </c>
      <c r="G136" s="57">
        <v>83927</v>
      </c>
    </row>
    <row r="137" spans="1:7" ht="50.25" customHeight="1">
      <c r="A137" s="20"/>
      <c r="B137" s="20"/>
      <c r="C137" s="12" t="s">
        <v>187</v>
      </c>
      <c r="D137" s="24" t="s">
        <v>85</v>
      </c>
      <c r="E137" s="18">
        <f t="shared" si="4"/>
        <v>4443</v>
      </c>
      <c r="F137" s="18">
        <v>0</v>
      </c>
      <c r="G137" s="18">
        <v>4443</v>
      </c>
    </row>
    <row r="138" spans="1:7" ht="15.75">
      <c r="A138" s="68" t="s">
        <v>70</v>
      </c>
      <c r="B138" s="68" t="s">
        <v>71</v>
      </c>
      <c r="C138" s="68" t="s">
        <v>72</v>
      </c>
      <c r="D138" s="68" t="s">
        <v>73</v>
      </c>
      <c r="E138" s="69">
        <v>5</v>
      </c>
      <c r="F138" s="69">
        <v>6</v>
      </c>
      <c r="G138" s="69">
        <v>7</v>
      </c>
    </row>
    <row r="139" spans="1:7" ht="21" customHeight="1">
      <c r="A139" s="7" t="s">
        <v>188</v>
      </c>
      <c r="B139" s="70"/>
      <c r="C139" s="66"/>
      <c r="D139" s="25" t="s">
        <v>189</v>
      </c>
      <c r="E139" s="9">
        <f aca="true" t="shared" si="5" ref="E139:E149">SUM(F139:G139)</f>
        <v>847355</v>
      </c>
      <c r="F139" s="9">
        <f>F140+F143+F145+F147+F152+F156+F150</f>
        <v>847355</v>
      </c>
      <c r="G139" s="9" t="s">
        <v>15</v>
      </c>
    </row>
    <row r="140" spans="1:7" ht="23.25" customHeight="1">
      <c r="A140" s="33"/>
      <c r="B140" s="50" t="s">
        <v>190</v>
      </c>
      <c r="C140" s="12"/>
      <c r="D140" s="26" t="s">
        <v>191</v>
      </c>
      <c r="E140" s="14">
        <f t="shared" si="5"/>
        <v>45180</v>
      </c>
      <c r="F140" s="14">
        <f>SUM(F141:F142)</f>
        <v>45180</v>
      </c>
      <c r="G140" s="60" t="str">
        <f>IF((G141+G142)&gt;0,(G141+G142)," ")</f>
        <v xml:space="preserve"> </v>
      </c>
    </row>
    <row r="141" spans="1:7" ht="16.5" customHeight="1">
      <c r="A141" s="34"/>
      <c r="B141" s="27"/>
      <c r="C141" s="16" t="s">
        <v>58</v>
      </c>
      <c r="D141" s="24" t="s">
        <v>81</v>
      </c>
      <c r="E141" s="18">
        <f t="shared" si="5"/>
        <v>41184</v>
      </c>
      <c r="F141" s="18">
        <v>41184</v>
      </c>
      <c r="G141" s="61"/>
    </row>
    <row r="142" spans="1:7" ht="18.75" customHeight="1">
      <c r="A142" s="34"/>
      <c r="B142" s="48"/>
      <c r="C142" s="16" t="s">
        <v>36</v>
      </c>
      <c r="D142" s="24" t="s">
        <v>37</v>
      </c>
      <c r="E142" s="18">
        <f t="shared" si="5"/>
        <v>3996</v>
      </c>
      <c r="F142" s="18">
        <v>3996</v>
      </c>
      <c r="G142" s="61"/>
    </row>
    <row r="143" spans="1:7" ht="27.75" customHeight="1">
      <c r="A143" s="34"/>
      <c r="B143" s="54" t="s">
        <v>192</v>
      </c>
      <c r="C143" s="12"/>
      <c r="D143" s="26" t="s">
        <v>193</v>
      </c>
      <c r="E143" s="14">
        <f t="shared" si="5"/>
        <v>42180</v>
      </c>
      <c r="F143" s="14">
        <f>F144</f>
        <v>42180</v>
      </c>
      <c r="G143" s="60" t="str">
        <f>IF(G144&gt;0,G144," ")</f>
        <v xml:space="preserve"> </v>
      </c>
    </row>
    <row r="144" spans="1:7" ht="18.75" customHeight="1">
      <c r="A144" s="34"/>
      <c r="B144" s="16"/>
      <c r="C144" s="16" t="s">
        <v>36</v>
      </c>
      <c r="D144" s="24" t="s">
        <v>37</v>
      </c>
      <c r="E144" s="18">
        <f t="shared" si="5"/>
        <v>42180</v>
      </c>
      <c r="F144" s="18">
        <v>42180</v>
      </c>
      <c r="G144" s="61"/>
    </row>
    <row r="145" spans="1:7" ht="18" customHeight="1">
      <c r="A145" s="34"/>
      <c r="B145" s="54" t="s">
        <v>194</v>
      </c>
      <c r="C145" s="12"/>
      <c r="D145" s="26" t="s">
        <v>195</v>
      </c>
      <c r="E145" s="14">
        <f t="shared" si="5"/>
        <v>115</v>
      </c>
      <c r="F145" s="14">
        <f>F146</f>
        <v>115</v>
      </c>
      <c r="G145" s="60" t="str">
        <f>IF(G146&gt;0,G146," ")</f>
        <v xml:space="preserve"> </v>
      </c>
    </row>
    <row r="146" spans="1:7" ht="21" customHeight="1">
      <c r="A146" s="34"/>
      <c r="B146" s="16"/>
      <c r="C146" s="16" t="s">
        <v>36</v>
      </c>
      <c r="D146" s="24" t="s">
        <v>37</v>
      </c>
      <c r="E146" s="18">
        <f t="shared" si="5"/>
        <v>115</v>
      </c>
      <c r="F146" s="18">
        <v>115</v>
      </c>
      <c r="G146" s="61"/>
    </row>
    <row r="147" spans="1:7" ht="17.25" customHeight="1">
      <c r="A147" s="34"/>
      <c r="B147" s="54" t="s">
        <v>196</v>
      </c>
      <c r="C147" s="20"/>
      <c r="D147" s="21" t="s">
        <v>197</v>
      </c>
      <c r="E147" s="22">
        <f t="shared" si="5"/>
        <v>643069</v>
      </c>
      <c r="F147" s="22">
        <f>SUM(F148:F149)</f>
        <v>643069</v>
      </c>
      <c r="G147" s="71" t="str">
        <f>IF((G148+G149)&gt;0,(G148+G149)," ")</f>
        <v xml:space="preserve"> </v>
      </c>
    </row>
    <row r="148" spans="1:7" ht="16.5" customHeight="1">
      <c r="A148" s="34"/>
      <c r="B148" s="27"/>
      <c r="C148" s="16" t="s">
        <v>136</v>
      </c>
      <c r="D148" s="24" t="s">
        <v>137</v>
      </c>
      <c r="E148" s="18">
        <f t="shared" si="5"/>
        <v>464398</v>
      </c>
      <c r="F148" s="18">
        <v>464398</v>
      </c>
      <c r="G148" s="61"/>
    </row>
    <row r="149" spans="1:7" ht="19.5" customHeight="1">
      <c r="A149" s="34"/>
      <c r="B149" s="48"/>
      <c r="C149" s="16" t="s">
        <v>36</v>
      </c>
      <c r="D149" s="24" t="s">
        <v>37</v>
      </c>
      <c r="E149" s="18">
        <f t="shared" si="5"/>
        <v>178671</v>
      </c>
      <c r="F149" s="18">
        <v>178671</v>
      </c>
      <c r="G149" s="61"/>
    </row>
    <row r="150" spans="1:7" ht="18.75" customHeight="1">
      <c r="A150" s="34"/>
      <c r="B150" s="16" t="s">
        <v>198</v>
      </c>
      <c r="C150" s="16"/>
      <c r="D150" s="26" t="s">
        <v>199</v>
      </c>
      <c r="E150" s="14">
        <f>F150</f>
        <v>3061</v>
      </c>
      <c r="F150" s="14">
        <f>SUM(F151)</f>
        <v>3061</v>
      </c>
      <c r="G150" s="61"/>
    </row>
    <row r="151" spans="1:7" ht="52.5" customHeight="1">
      <c r="A151" s="34"/>
      <c r="B151" s="19"/>
      <c r="C151" s="27" t="s">
        <v>42</v>
      </c>
      <c r="D151" s="56" t="s">
        <v>43</v>
      </c>
      <c r="E151" s="57">
        <f>F151</f>
        <v>3061</v>
      </c>
      <c r="F151" s="57">
        <v>3061</v>
      </c>
      <c r="G151" s="72"/>
    </row>
    <row r="152" spans="1:7" ht="16.5" customHeight="1">
      <c r="A152" s="34"/>
      <c r="B152" s="16" t="s">
        <v>200</v>
      </c>
      <c r="C152" s="12"/>
      <c r="D152" s="26" t="s">
        <v>201</v>
      </c>
      <c r="E152" s="14">
        <f>SUM(F152:G152)</f>
        <v>63390</v>
      </c>
      <c r="F152" s="14">
        <f>SUM(F153:F155)</f>
        <v>63390</v>
      </c>
      <c r="G152" s="60" t="str">
        <f>IF((G153+G154+G155)&gt;0,(G153+G154+G155)," ")</f>
        <v xml:space="preserve"> </v>
      </c>
    </row>
    <row r="153" spans="1:7" ht="18" customHeight="1">
      <c r="A153" s="34"/>
      <c r="B153" s="27"/>
      <c r="C153" s="16" t="s">
        <v>58</v>
      </c>
      <c r="D153" s="24" t="s">
        <v>81</v>
      </c>
      <c r="E153" s="18">
        <f>SUM(F153:G153)</f>
        <v>25000</v>
      </c>
      <c r="F153" s="18">
        <v>25000</v>
      </c>
      <c r="G153" s="61"/>
    </row>
    <row r="154" spans="1:7" ht="19.5" customHeight="1">
      <c r="A154" s="34"/>
      <c r="B154" s="19"/>
      <c r="C154" s="16" t="s">
        <v>136</v>
      </c>
      <c r="D154" s="24" t="s">
        <v>137</v>
      </c>
      <c r="E154" s="18">
        <f>SUM(F154:G154)</f>
        <v>13000</v>
      </c>
      <c r="F154" s="18">
        <v>13000</v>
      </c>
      <c r="G154" s="61"/>
    </row>
    <row r="155" spans="1:7" ht="18" customHeight="1">
      <c r="A155" s="34"/>
      <c r="B155" s="48"/>
      <c r="C155" s="16" t="s">
        <v>36</v>
      </c>
      <c r="D155" s="24" t="s">
        <v>37</v>
      </c>
      <c r="E155" s="18">
        <f>SUM(F155:G155)</f>
        <v>25390</v>
      </c>
      <c r="F155" s="18">
        <v>25390</v>
      </c>
      <c r="G155" s="73"/>
    </row>
    <row r="156" spans="1:7" ht="17.25" customHeight="1">
      <c r="A156" s="34"/>
      <c r="B156" s="16" t="s">
        <v>202</v>
      </c>
      <c r="C156" s="16"/>
      <c r="D156" s="26" t="s">
        <v>203</v>
      </c>
      <c r="E156" s="14">
        <f>F156</f>
        <v>50360</v>
      </c>
      <c r="F156" s="14">
        <f>SUM(F157:F158)</f>
        <v>50360</v>
      </c>
      <c r="G156" s="73"/>
    </row>
    <row r="157" spans="1:7" ht="17.25" customHeight="1">
      <c r="A157" s="34"/>
      <c r="B157" s="27"/>
      <c r="C157" s="16" t="s">
        <v>58</v>
      </c>
      <c r="D157" s="24" t="s">
        <v>81</v>
      </c>
      <c r="E157" s="18">
        <f>F157</f>
        <v>50000</v>
      </c>
      <c r="F157" s="18">
        <v>50000</v>
      </c>
      <c r="G157" s="73"/>
    </row>
    <row r="158" spans="1:7" ht="18" customHeight="1">
      <c r="A158" s="35"/>
      <c r="B158" s="48"/>
      <c r="C158" s="16" t="s">
        <v>36</v>
      </c>
      <c r="D158" s="24" t="s">
        <v>37</v>
      </c>
      <c r="E158" s="18">
        <f>F158</f>
        <v>360</v>
      </c>
      <c r="F158" s="18">
        <v>360</v>
      </c>
      <c r="G158" s="73"/>
    </row>
    <row r="159" spans="1:7" ht="21" customHeight="1">
      <c r="A159" s="74" t="s">
        <v>204</v>
      </c>
      <c r="B159" s="70"/>
      <c r="C159" s="7"/>
      <c r="D159" s="25" t="s">
        <v>205</v>
      </c>
      <c r="E159" s="75">
        <f>SUM(F159:G159)</f>
        <v>400500</v>
      </c>
      <c r="F159" s="75">
        <f>F160</f>
        <v>400500</v>
      </c>
      <c r="G159" s="75" t="s">
        <v>15</v>
      </c>
    </row>
    <row r="160" spans="1:7" ht="31.5" customHeight="1">
      <c r="A160" s="33"/>
      <c r="B160" s="58" t="s">
        <v>206</v>
      </c>
      <c r="C160" s="58"/>
      <c r="D160" s="59" t="s">
        <v>207</v>
      </c>
      <c r="E160" s="14">
        <f aca="true" t="shared" si="6" ref="E160:E173">F160</f>
        <v>400500</v>
      </c>
      <c r="F160" s="14">
        <f>F161+F162</f>
        <v>400500</v>
      </c>
      <c r="G160" s="67" t="s">
        <v>15</v>
      </c>
    </row>
    <row r="161" spans="1:7" ht="24.75" customHeight="1">
      <c r="A161" s="34"/>
      <c r="B161" s="33"/>
      <c r="C161" s="76" t="s">
        <v>208</v>
      </c>
      <c r="D161" s="17" t="s">
        <v>209</v>
      </c>
      <c r="E161" s="18">
        <f t="shared" si="6"/>
        <v>500</v>
      </c>
      <c r="F161" s="18">
        <v>500</v>
      </c>
      <c r="G161" s="67"/>
    </row>
    <row r="162" spans="1:7" ht="18" customHeight="1">
      <c r="A162" s="34"/>
      <c r="B162" s="34"/>
      <c r="C162" s="77" t="s">
        <v>58</v>
      </c>
      <c r="D162" s="56" t="s">
        <v>81</v>
      </c>
      <c r="E162" s="78">
        <f t="shared" si="6"/>
        <v>400000</v>
      </c>
      <c r="F162" s="78">
        <v>400000</v>
      </c>
      <c r="G162" s="79"/>
    </row>
    <row r="163" spans="1:7" ht="23.25" customHeight="1">
      <c r="A163" s="80" t="s">
        <v>210</v>
      </c>
      <c r="B163" s="80"/>
      <c r="C163" s="81"/>
      <c r="D163" s="82" t="s">
        <v>211</v>
      </c>
      <c r="E163" s="83">
        <f>F163</f>
        <v>21432</v>
      </c>
      <c r="F163" s="83">
        <f>F166+F164</f>
        <v>21432</v>
      </c>
      <c r="G163" s="83"/>
    </row>
    <row r="164" spans="1:7" ht="20.25" customHeight="1">
      <c r="A164" s="84"/>
      <c r="B164" s="85" t="s">
        <v>212</v>
      </c>
      <c r="C164" s="86"/>
      <c r="D164" s="87" t="s">
        <v>213</v>
      </c>
      <c r="E164" s="88">
        <f>F164</f>
        <v>15000</v>
      </c>
      <c r="F164" s="88">
        <f>SUM(F165)</f>
        <v>15000</v>
      </c>
      <c r="G164" s="88"/>
    </row>
    <row r="165" spans="1:7" ht="50.25" customHeight="1">
      <c r="A165" s="84"/>
      <c r="B165" s="85"/>
      <c r="C165" s="86" t="s">
        <v>214</v>
      </c>
      <c r="D165" s="89" t="s">
        <v>215</v>
      </c>
      <c r="E165" s="90">
        <f>F165</f>
        <v>15000</v>
      </c>
      <c r="F165" s="90">
        <v>15000</v>
      </c>
      <c r="G165" s="88"/>
    </row>
    <row r="166" spans="1:7" ht="20.25" customHeight="1">
      <c r="A166" s="34"/>
      <c r="B166" s="58" t="s">
        <v>216</v>
      </c>
      <c r="C166" s="91"/>
      <c r="D166" s="92" t="s">
        <v>139</v>
      </c>
      <c r="E166" s="93">
        <f>F166</f>
        <v>6432</v>
      </c>
      <c r="F166" s="93">
        <f>F167</f>
        <v>6432</v>
      </c>
      <c r="G166" s="93"/>
    </row>
    <row r="167" spans="1:7" ht="48" customHeight="1">
      <c r="A167" s="34"/>
      <c r="B167" s="34" t="s">
        <v>15</v>
      </c>
      <c r="C167" s="91" t="s">
        <v>217</v>
      </c>
      <c r="D167" s="94" t="s">
        <v>218</v>
      </c>
      <c r="E167" s="23">
        <f>F167</f>
        <v>6432</v>
      </c>
      <c r="F167" s="23">
        <v>6432</v>
      </c>
      <c r="G167" s="93"/>
    </row>
    <row r="168" spans="1:7" ht="25.5" customHeight="1">
      <c r="A168" s="95" t="s">
        <v>219</v>
      </c>
      <c r="B168" s="80"/>
      <c r="C168" s="80"/>
      <c r="D168" s="82" t="s">
        <v>220</v>
      </c>
      <c r="E168" s="83">
        <f t="shared" si="6"/>
        <v>15623</v>
      </c>
      <c r="F168" s="83">
        <f>F172+F169</f>
        <v>15623</v>
      </c>
      <c r="G168" s="83"/>
    </row>
    <row r="169" spans="1:7" ht="20.25" customHeight="1">
      <c r="A169" s="33"/>
      <c r="B169" s="58" t="s">
        <v>221</v>
      </c>
      <c r="C169" s="58"/>
      <c r="D169" s="96" t="s">
        <v>222</v>
      </c>
      <c r="E169" s="67">
        <f t="shared" si="6"/>
        <v>623</v>
      </c>
      <c r="F169" s="67">
        <f>SUM(F170:F171)</f>
        <v>623</v>
      </c>
      <c r="G169" s="67"/>
    </row>
    <row r="170" spans="1:7" ht="55.5" customHeight="1">
      <c r="A170" s="34"/>
      <c r="B170" s="97"/>
      <c r="C170" s="58" t="s">
        <v>140</v>
      </c>
      <c r="D170" s="24" t="s">
        <v>141</v>
      </c>
      <c r="E170" s="18">
        <f t="shared" si="6"/>
        <v>68</v>
      </c>
      <c r="F170" s="98">
        <v>68</v>
      </c>
      <c r="G170" s="67"/>
    </row>
    <row r="171" spans="1:7" ht="55.5" customHeight="1">
      <c r="A171" s="34"/>
      <c r="B171" s="99"/>
      <c r="C171" s="58" t="s">
        <v>42</v>
      </c>
      <c r="D171" s="24" t="s">
        <v>43</v>
      </c>
      <c r="E171" s="18">
        <f t="shared" si="6"/>
        <v>555</v>
      </c>
      <c r="F171" s="18">
        <v>555</v>
      </c>
      <c r="G171" s="67"/>
    </row>
    <row r="172" spans="1:7" ht="22.5" customHeight="1">
      <c r="A172" s="34"/>
      <c r="B172" s="76" t="s">
        <v>223</v>
      </c>
      <c r="C172" s="58"/>
      <c r="D172" s="96" t="s">
        <v>139</v>
      </c>
      <c r="E172" s="67">
        <f t="shared" si="6"/>
        <v>15000</v>
      </c>
      <c r="F172" s="67">
        <f>SUM(F173)</f>
        <v>15000</v>
      </c>
      <c r="G172" s="67"/>
    </row>
    <row r="173" spans="1:7" ht="39" customHeight="1">
      <c r="A173" s="35"/>
      <c r="B173" s="76" t="s">
        <v>15</v>
      </c>
      <c r="C173" s="58" t="s">
        <v>159</v>
      </c>
      <c r="D173" s="94" t="s">
        <v>224</v>
      </c>
      <c r="E173" s="18">
        <f t="shared" si="6"/>
        <v>15000</v>
      </c>
      <c r="F173" s="18">
        <v>15000</v>
      </c>
      <c r="G173" s="67"/>
    </row>
    <row r="174" spans="1:7" ht="35.25" customHeight="1">
      <c r="A174" s="100"/>
      <c r="B174" s="77"/>
      <c r="C174" s="101"/>
      <c r="D174" s="29" t="s">
        <v>225</v>
      </c>
      <c r="E174" s="9">
        <f aca="true" t="shared" si="7" ref="E174:E182">SUM(F174:G174)</f>
        <v>64725827</v>
      </c>
      <c r="F174" s="9">
        <f>F14+F19+F22+F29+F36+F46+F62+F68+F75+F84+F98+F101+F122+F139+F159+F168+F26+F163</f>
        <v>63291457</v>
      </c>
      <c r="G174" s="9">
        <f>G22+G29+G62+G122</f>
        <v>1434370</v>
      </c>
    </row>
    <row r="175" spans="1:7" ht="51.75" customHeight="1">
      <c r="A175" s="100"/>
      <c r="B175" s="102"/>
      <c r="C175" s="58" t="s">
        <v>84</v>
      </c>
      <c r="D175" s="103" t="s">
        <v>226</v>
      </c>
      <c r="E175" s="18">
        <f t="shared" si="7"/>
        <v>910361</v>
      </c>
      <c r="F175" s="18">
        <f>IF((SUMIF($C$14:$C$174,2007,$F$14:$F$174))&gt;0,(SUMIF($C$14:$C$174,2007,$F$14:$F$174))," ")</f>
        <v>910361</v>
      </c>
      <c r="G175" s="14"/>
    </row>
    <row r="176" spans="1:7" ht="51.75" customHeight="1">
      <c r="A176" s="104"/>
      <c r="B176" s="105"/>
      <c r="C176" s="58" t="s">
        <v>76</v>
      </c>
      <c r="D176" s="103" t="s">
        <v>226</v>
      </c>
      <c r="E176" s="18">
        <f t="shared" si="7"/>
        <v>131040</v>
      </c>
      <c r="F176" s="18">
        <f>IF((SUMIF($C$14:$C$174,2008,$F$14:$F$174))&gt;0,(SUMIF($C$14:$C$174,2008,$F$14:$F$174))," ")</f>
        <v>131040</v>
      </c>
      <c r="G176" s="18" t="str">
        <f>IF((SUMIF($C$14:$C$174,2008,$G$14:$G$174))&gt;0,(SUMIF($C$14:$C$174,2008,$G$14:$G$174))," ")</f>
        <v xml:space="preserve"> </v>
      </c>
    </row>
    <row r="177" spans="1:7" ht="51.75" customHeight="1">
      <c r="A177" s="104"/>
      <c r="B177" s="105"/>
      <c r="C177" s="58" t="s">
        <v>78</v>
      </c>
      <c r="D177" s="103" t="s">
        <v>226</v>
      </c>
      <c r="E177" s="18">
        <f t="shared" si="7"/>
        <v>53793</v>
      </c>
      <c r="F177" s="18">
        <f>IF((SUMIF($C$14:$C$174,2009,$F$14:$F$174))&gt;0,(SUMIF($C$14:$C$174,2009,$F$14:$F$174))," ")</f>
        <v>53793</v>
      </c>
      <c r="G177" s="18" t="str">
        <f>IF((SUMIF($C$14:$C$174,2009,$G$14:$G$174))&gt;0,(SUMIF($C$14:$C$174,2009,$G$14:$G$174))," ")</f>
        <v xml:space="preserve"> </v>
      </c>
    </row>
    <row r="178" spans="1:7" ht="42.75" customHeight="1">
      <c r="A178" s="104"/>
      <c r="B178" s="105"/>
      <c r="C178" s="58" t="s">
        <v>18</v>
      </c>
      <c r="D178" s="103" t="s">
        <v>19</v>
      </c>
      <c r="E178" s="18">
        <f t="shared" si="7"/>
        <v>6764699</v>
      </c>
      <c r="F178" s="18">
        <f>IF((SUMIF($C$14:$C$174,2110,$F$14:$F$174))&gt;0,(SUMIF($C$14:$C$174,2110,$F$14:$F$174))," ")</f>
        <v>6764699</v>
      </c>
      <c r="G178" s="18" t="str">
        <f>IF((SUMIF($C$14:$C$174,2110,$G$14:$G$174))&gt;0,(SUMIF($C$14:$C$174,2110,$G$14:$G$174))," ")</f>
        <v xml:space="preserve"> </v>
      </c>
    </row>
    <row r="179" spans="1:7" ht="42.75" customHeight="1">
      <c r="A179" s="104"/>
      <c r="B179" s="105"/>
      <c r="C179" s="58" t="s">
        <v>88</v>
      </c>
      <c r="D179" s="103" t="s">
        <v>89</v>
      </c>
      <c r="E179" s="18">
        <f t="shared" si="7"/>
        <v>23246</v>
      </c>
      <c r="F179" s="18">
        <f>IF((SUMIF($C$14:$C$174,2120,$F$14:$F$174))&gt;0,(SUMIF($C$14:$C$174,2120,$F$14:$F$174))," ")</f>
        <v>23246</v>
      </c>
      <c r="G179" s="18" t="str">
        <f>IF((SUMIF($C$14:$C$174,2120,$G$14:$G$174))&gt;0,(SUMIF($C$14:$C$174,2120,$G$14:$G$174))," ")</f>
        <v xml:space="preserve"> </v>
      </c>
    </row>
    <row r="180" spans="1:7" ht="51.75" customHeight="1">
      <c r="A180" s="104"/>
      <c r="B180" s="105"/>
      <c r="C180" s="58" t="s">
        <v>156</v>
      </c>
      <c r="D180" s="103" t="s">
        <v>157</v>
      </c>
      <c r="E180" s="18">
        <f t="shared" si="7"/>
        <v>445111</v>
      </c>
      <c r="F180" s="18">
        <f>IF((SUMIF($C$14:$C$174,2130,$F$14:$F$174))&gt;0,(SUMIF($C$14:$C$174,2130,$F$14:$F$174))," ")</f>
        <v>445111</v>
      </c>
      <c r="G180" s="18" t="str">
        <f>IF((SUMIF($C$14:$C$174,2130,$G$14:$G$174))&gt;0,(SUMIF($C$14:$C$174,2130,$G$14:$G$174))," ")</f>
        <v xml:space="preserve"> </v>
      </c>
    </row>
    <row r="181" spans="1:7" ht="51.75" customHeight="1">
      <c r="A181" s="104"/>
      <c r="B181" s="105"/>
      <c r="C181" s="58" t="s">
        <v>130</v>
      </c>
      <c r="D181" s="103" t="s">
        <v>131</v>
      </c>
      <c r="E181" s="18">
        <f t="shared" si="7"/>
        <v>64104</v>
      </c>
      <c r="F181" s="18">
        <f>IF((SUMIF($C$14:$C$174,2310,$F$14:$F$174))&gt;0,(SUMIF($C$14:$C$174,2310,$F$14:$F$174))," ")</f>
        <v>64104</v>
      </c>
      <c r="G181" s="18" t="str">
        <f>IF((SUMIF($C$14:$C$174,2310,$G$14:$G$174))&gt;0,(SUMIF($C$14:$C$174,2310,$G$14:$G$174))," ")</f>
        <v xml:space="preserve"> </v>
      </c>
    </row>
    <row r="182" spans="1:7" ht="51.75" customHeight="1">
      <c r="A182" s="104"/>
      <c r="B182" s="105"/>
      <c r="C182" s="58" t="s">
        <v>152</v>
      </c>
      <c r="D182" s="103" t="s">
        <v>153</v>
      </c>
      <c r="E182" s="18">
        <f t="shared" si="7"/>
        <v>1607548</v>
      </c>
      <c r="F182" s="18">
        <f>IF((SUMIF($C$14:$C$174,2320,$F$14:$F$174))&gt;0,(SUMIF($C$14:$C$174,2320,$F$14:$F$174))," ")</f>
        <v>1607548</v>
      </c>
      <c r="G182" s="18" t="str">
        <f>IF((SUMIF($C$14:$C$174,2320,$G$14:$G$174))&gt;0,(SUMIF($C$14:$C$174,2320,$G$14:$G$174))," ")</f>
        <v xml:space="preserve"> </v>
      </c>
    </row>
    <row r="183" spans="1:7" ht="51.75" customHeight="1">
      <c r="A183" s="104"/>
      <c r="B183" s="105"/>
      <c r="C183" s="58" t="s">
        <v>214</v>
      </c>
      <c r="D183" s="94" t="s">
        <v>215</v>
      </c>
      <c r="E183" s="18">
        <f>F183</f>
        <v>15000</v>
      </c>
      <c r="F183" s="18">
        <v>15000</v>
      </c>
      <c r="G183" s="18"/>
    </row>
    <row r="184" spans="1:7" ht="39" customHeight="1">
      <c r="A184" s="104"/>
      <c r="B184" s="105"/>
      <c r="C184" s="58" t="s">
        <v>159</v>
      </c>
      <c r="D184" s="103" t="s">
        <v>224</v>
      </c>
      <c r="E184" s="18">
        <f>F184</f>
        <v>25000</v>
      </c>
      <c r="F184" s="18">
        <v>25000</v>
      </c>
      <c r="G184" s="18"/>
    </row>
    <row r="185" spans="1:7" ht="51.75" customHeight="1">
      <c r="A185" s="104"/>
      <c r="B185" s="105"/>
      <c r="C185" s="58" t="s">
        <v>42</v>
      </c>
      <c r="D185" s="24" t="s">
        <v>43</v>
      </c>
      <c r="E185" s="18">
        <f>F185</f>
        <v>3747</v>
      </c>
      <c r="F185" s="18">
        <v>3747</v>
      </c>
      <c r="G185" s="18"/>
    </row>
    <row r="186" spans="1:7" ht="25.5" customHeight="1">
      <c r="A186" s="104"/>
      <c r="B186" s="105"/>
      <c r="C186" s="58" t="s">
        <v>114</v>
      </c>
      <c r="D186" s="103" t="s">
        <v>115</v>
      </c>
      <c r="E186" s="18">
        <f>SUM(F186:G186)</f>
        <v>38359379</v>
      </c>
      <c r="F186" s="18">
        <f>IF((SUMIF($C$14:$C$174,2920,$F$14:$F$174))&gt;0,(SUMIF($C$14:$C$174,2920,$F$14:$F$174))," ")</f>
        <v>38359379</v>
      </c>
      <c r="G186" s="18" t="str">
        <f>IF((SUMIF($C$14:$C$174,2920,$G$14:$G$174))&gt;0,(SUMIF($C$14:$C$174,2920,$G$14:$G$174))," ")</f>
        <v xml:space="preserve"> </v>
      </c>
    </row>
    <row r="187" spans="1:7" ht="51.75" customHeight="1">
      <c r="A187" s="104"/>
      <c r="B187" s="105"/>
      <c r="C187" s="76" t="s">
        <v>186</v>
      </c>
      <c r="D187" s="103" t="s">
        <v>226</v>
      </c>
      <c r="E187" s="18">
        <f>G187</f>
        <v>83927</v>
      </c>
      <c r="F187" s="18" t="s">
        <v>15</v>
      </c>
      <c r="G187" s="18">
        <v>83927</v>
      </c>
    </row>
    <row r="188" spans="1:7" ht="51.75" customHeight="1">
      <c r="A188" s="104"/>
      <c r="B188" s="105"/>
      <c r="C188" s="76" t="s">
        <v>187</v>
      </c>
      <c r="D188" s="103" t="s">
        <v>226</v>
      </c>
      <c r="E188" s="18">
        <f>G188</f>
        <v>4443</v>
      </c>
      <c r="F188" s="18" t="str">
        <f>IF((SUMIF($C$14:$C$174,6209,$F$14:$F$174))&gt;0,(SUMIF($C$14:$C$174,6209,$F$14:$F$174))," ")</f>
        <v xml:space="preserve"> </v>
      </c>
      <c r="G188" s="18">
        <v>4443</v>
      </c>
    </row>
    <row r="189" spans="1:7" ht="51.75" customHeight="1">
      <c r="A189" s="104"/>
      <c r="B189" s="105"/>
      <c r="C189" s="16" t="s">
        <v>173</v>
      </c>
      <c r="D189" s="24" t="s">
        <v>174</v>
      </c>
      <c r="E189" s="18">
        <f>G189</f>
        <v>37000</v>
      </c>
      <c r="F189" s="18"/>
      <c r="G189" s="18">
        <f>IF((SUMIF($C$14:$C$174,6300,$G$14:$G$174))&gt;0,(SUMIF($C$14:$C$174,6300,$G$14:$G$174))," ")</f>
        <v>37000</v>
      </c>
    </row>
    <row r="190" spans="1:7" ht="51.75" customHeight="1">
      <c r="A190" s="104"/>
      <c r="B190" s="105"/>
      <c r="C190" s="58" t="s">
        <v>94</v>
      </c>
      <c r="D190" s="106" t="s">
        <v>95</v>
      </c>
      <c r="E190" s="18">
        <f>SUM(F190:G190)</f>
        <v>100000</v>
      </c>
      <c r="F190" s="18" t="str">
        <f>IF((SUMIF($C$14:$C$174,6410,$F$14:$F$174))&gt;0,(SUMIF($C$14:$C$174,6410,$F$14:$F$174))," ")</f>
        <v xml:space="preserve"> </v>
      </c>
      <c r="G190" s="18">
        <f>IF((SUMIF($C$14:$C$174,6410,$G$14:$G$174))&gt;0,(SUMIF($C$14:$C$174,6410,$G$14:$G$174))," ")</f>
        <v>100000</v>
      </c>
    </row>
    <row r="191" spans="1:7" ht="27" customHeight="1">
      <c r="A191" s="104"/>
      <c r="B191" s="105"/>
      <c r="C191" s="58"/>
      <c r="D191" s="24" t="s">
        <v>227</v>
      </c>
      <c r="E191" s="18">
        <f>SUM(F191:G191)</f>
        <v>545380</v>
      </c>
      <c r="F191" s="18">
        <f>SUMIF($C$14:$C$174,2460,$F$14:$F$174)+SUMIF($C$14:$C$174,2707,$F$14:$F$174)+SUMIF($C$14:$C$174,2690,$F$14:$F$174)+SUMIF($C$14:$C$174,2700,$F$14:$F$174)</f>
        <v>545380</v>
      </c>
      <c r="G191" s="18"/>
    </row>
    <row r="192" spans="1:7" ht="26.25" customHeight="1">
      <c r="A192" s="107"/>
      <c r="B192" s="108"/>
      <c r="C192" s="58"/>
      <c r="D192" s="24" t="s">
        <v>228</v>
      </c>
      <c r="E192" s="18">
        <f>SUM(F192:G192)</f>
        <v>15552049</v>
      </c>
      <c r="F192" s="18">
        <v>14343049</v>
      </c>
      <c r="G192" s="18">
        <v>1209000</v>
      </c>
    </row>
    <row r="193" spans="1:7" ht="14.25">
      <c r="A193" s="109"/>
      <c r="B193" s="109"/>
      <c r="C193" s="109"/>
      <c r="D193" s="110"/>
      <c r="E193" s="111"/>
      <c r="F193" s="111"/>
      <c r="G193" s="111"/>
    </row>
    <row r="194" spans="1:7" ht="14.25">
      <c r="A194" s="125" t="s">
        <v>229</v>
      </c>
      <c r="B194" s="126"/>
      <c r="C194" s="126"/>
      <c r="D194" s="126"/>
      <c r="E194" s="111"/>
      <c r="F194" s="111"/>
      <c r="G194" s="111"/>
    </row>
    <row r="195" spans="1:7" ht="14.25">
      <c r="A195" s="109"/>
      <c r="B195" s="109"/>
      <c r="C195" s="109"/>
      <c r="D195" s="110"/>
      <c r="E195" s="111"/>
      <c r="F195" s="111"/>
      <c r="G195" s="111"/>
    </row>
    <row r="196" spans="4:7" ht="20.25" customHeight="1">
      <c r="D196" s="112" t="s">
        <v>15</v>
      </c>
      <c r="E196" s="127" t="s">
        <v>230</v>
      </c>
      <c r="F196" s="127"/>
      <c r="G196" s="127"/>
    </row>
    <row r="197" spans="5:7" ht="20.25">
      <c r="E197" s="127" t="s">
        <v>15</v>
      </c>
      <c r="F197" s="127"/>
      <c r="G197" s="127"/>
    </row>
    <row r="198" spans="5:7" ht="20.25">
      <c r="E198" s="113"/>
      <c r="F198" s="113"/>
      <c r="G198" s="113"/>
    </row>
    <row r="199" spans="5:7" ht="20.25">
      <c r="E199" s="127" t="s">
        <v>231</v>
      </c>
      <c r="F199" s="127"/>
      <c r="G199" s="127"/>
    </row>
    <row r="200" spans="5:7" ht="20.25" customHeight="1">
      <c r="E200" s="127" t="s">
        <v>232</v>
      </c>
      <c r="F200" s="127"/>
      <c r="G200" s="127"/>
    </row>
  </sheetData>
  <mergeCells count="21">
    <mergeCell ref="A194:D194"/>
    <mergeCell ref="E196:G196"/>
    <mergeCell ref="E197:G197"/>
    <mergeCell ref="E199:G199"/>
    <mergeCell ref="E200:G200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1:E5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9" scale="57" r:id="rId1"/>
  <headerFooter>
    <oddFooter>&amp;C&amp;P</oddFooter>
  </headerFooter>
  <rowBreaks count="4" manualBreakCount="4">
    <brk id="48" max="16383" man="1"/>
    <brk id="93" max="16383" man="1"/>
    <brk id="137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341/2012</dc:title>
  <dc:subject>zmiana budżetu - zał. Nr 1 - dochody</dc:subject>
  <dc:creator>Genowefa Gniadek</dc:creator>
  <cp:keywords/>
  <dc:description/>
  <cp:lastModifiedBy>Genowefa Gniadek</cp:lastModifiedBy>
  <cp:lastPrinted>2012-09-05T09:12:36Z</cp:lastPrinted>
  <dcterms:created xsi:type="dcterms:W3CDTF">2012-09-05T08:11:16Z</dcterms:created>
  <dcterms:modified xsi:type="dcterms:W3CDTF">2012-09-10T11:43:21Z</dcterms:modified>
  <cp:category/>
  <cp:version/>
  <cp:contentType/>
  <cp:contentStatus/>
</cp:coreProperties>
</file>