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510" windowWidth="18705" windowHeight="691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'Arkusz1'!$A$1:$G$190</definedName>
  </definedNames>
  <calcPr calcId="125725"/>
</workbook>
</file>

<file path=xl/sharedStrings.xml><?xml version="1.0" encoding="utf-8"?>
<sst xmlns="http://schemas.openxmlformats.org/spreadsheetml/2006/main" count="384" uniqueCount="223">
  <si>
    <t>Załącznik Nr 1</t>
  </si>
  <si>
    <t>DOCHODY  BUDŻETU  POWIATU  WĄGROWIECKIEGO  W  2013  ROKU</t>
  </si>
  <si>
    <t>ORAZ  ICH  STRUKTURA</t>
  </si>
  <si>
    <t>Dział</t>
  </si>
  <si>
    <t>Rozdział</t>
  </si>
  <si>
    <t>Paragraf</t>
  </si>
  <si>
    <t>Źródło dochodów</t>
  </si>
  <si>
    <t>Planowane dochody na 2013 rok</t>
  </si>
  <si>
    <t>Ogółem</t>
  </si>
  <si>
    <t>w tym:</t>
  </si>
  <si>
    <t>Bieżące</t>
  </si>
  <si>
    <t>Majątkowe</t>
  </si>
  <si>
    <t>010</t>
  </si>
  <si>
    <t>ROLNICTWO  I   ŁOWIECTWO</t>
  </si>
  <si>
    <t xml:space="preserve"> </t>
  </si>
  <si>
    <t>01008</t>
  </si>
  <si>
    <t>Melioracje wodne</t>
  </si>
  <si>
    <t>2360</t>
  </si>
  <si>
    <t>Dochody jednostek samorządu terytorialnego związane z realizacją zadań z zakresu administracji rządowej oraz innych zadań zleconych ustawami</t>
  </si>
  <si>
    <t>01042</t>
  </si>
  <si>
    <t>Wyłączenie z produkcji gruntów rolnych</t>
  </si>
  <si>
    <t>2710</t>
  </si>
  <si>
    <t>Dotacja celowa otrzymana z tytułu pomocy finansowej udzielanej między jednostkami samorządu terytorialnego na dofinansowanie własnych zadań bieżących</t>
  </si>
  <si>
    <t>020</t>
  </si>
  <si>
    <t>LEŚNICTWO</t>
  </si>
  <si>
    <t>02001</t>
  </si>
  <si>
    <t>Gospodarka leśna</t>
  </si>
  <si>
    <t>2460</t>
  </si>
  <si>
    <t>Środki otrzymane od pozostałych jednostek zaliczanych do sektora finansów publicznych na realizację zadań bieżących jednostek zaliczanych do sektora finansów publicznych</t>
  </si>
  <si>
    <t>150</t>
  </si>
  <si>
    <t>PRZETWÓRSTWO PRZEMYSŁOWE</t>
  </si>
  <si>
    <t>15013</t>
  </si>
  <si>
    <t>Rozwój kadr nowoczesnej gospodarki i przedsiębiorczości</t>
  </si>
  <si>
    <t>2007</t>
  </si>
  <si>
    <t>Dotacje celowe w ramach programów finansowanych z udziałem środków europejskich oraz środków,   o których mowa w art. 5 ust. 1 pkt. 3 oraz ust. 3 pkt. 5 i 6 ustawy, lub płatności w ramach budżetu środków europejskich</t>
  </si>
  <si>
    <t>2009</t>
  </si>
  <si>
    <t>600</t>
  </si>
  <si>
    <t>TRANSPORT  I  ŁĄCZNOŚĆ</t>
  </si>
  <si>
    <t>60014</t>
  </si>
  <si>
    <t>Drogi publiczne powiatowe</t>
  </si>
  <si>
    <t>0870</t>
  </si>
  <si>
    <t>Wpływy ze sprzedaży składników majątkowych</t>
  </si>
  <si>
    <t>0970</t>
  </si>
  <si>
    <t>Wpływy z różnych dochodów</t>
  </si>
  <si>
    <t>6300</t>
  </si>
  <si>
    <t>Dotacja celowa otrzymana z tytułu pomocy finansowej udzielanej między jednostkami samorzadu terytorialnego na dofinansowanie własnych zadań inwestycyjnych i zakupów inwestycyjnych</t>
  </si>
  <si>
    <t>700</t>
  </si>
  <si>
    <t>GOSPODARKA MIESZKANIOWA</t>
  </si>
  <si>
    <t>70005</t>
  </si>
  <si>
    <t>Gospodarka gruntami i nieruchomościami</t>
  </si>
  <si>
    <t>2110</t>
  </si>
  <si>
    <t>Dotacje celowe otrzymane z budżetu państwa na zadania bieżące z zakresu administracji rządowej oraz inne zadania zlecone ustawami realizowane przez powiat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</si>
  <si>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</si>
  <si>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</si>
  <si>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0470</t>
  </si>
  <si>
    <t>Wpływy z opłat za zarząd, użytkowanie, służebności  i użytkowanie wieczyste nieruchomości</t>
  </si>
  <si>
    <t>0770</t>
  </si>
  <si>
    <t>Wpływy z tytułu odpłatnego nabycia prawa własności oraz prawa użytkowania wieczystego nieruchomości</t>
  </si>
  <si>
    <t>710</t>
  </si>
  <si>
    <t>DZIAŁALNOŚĆ USŁUGOWA</t>
  </si>
  <si>
    <t>71005</t>
  </si>
  <si>
    <t>Prace geologiczne (nieinwestycyjne)</t>
  </si>
  <si>
    <t>71012</t>
  </si>
  <si>
    <t>Ośrodki dokumentacji geodezyjnej i kartograficznej</t>
  </si>
  <si>
    <t>0690</t>
  </si>
  <si>
    <t>Wpłwywy z różnych opłat</t>
  </si>
  <si>
    <t>71013</t>
  </si>
  <si>
    <t>Prace geodezyjne i kartograficzne (nieinwestycyjne)</t>
  </si>
  <si>
    <t>71014</t>
  </si>
  <si>
    <t>Opracowania geodezyjne i kartograficzne</t>
  </si>
  <si>
    <t>1</t>
  </si>
  <si>
    <t>2</t>
  </si>
  <si>
    <t>3</t>
  </si>
  <si>
    <t>4</t>
  </si>
  <si>
    <t>71015</t>
  </si>
  <si>
    <t>Nadzór budowlany</t>
  </si>
  <si>
    <t>750</t>
  </si>
  <si>
    <t>ADMINISTRACJA PUBLICZNA</t>
  </si>
  <si>
    <t>75011</t>
  </si>
  <si>
    <t>Urzędy wojewódzkie</t>
  </si>
  <si>
    <t>75018</t>
  </si>
  <si>
    <t>Urzędy marszałkowskie</t>
  </si>
  <si>
    <t>2008</t>
  </si>
  <si>
    <t>75020</t>
  </si>
  <si>
    <t>Starostwa powiatowe</t>
  </si>
  <si>
    <t>Wpływy z różnych opłat</t>
  </si>
  <si>
    <t>75045</t>
  </si>
  <si>
    <t>Kwalifikacja wojskowa</t>
  </si>
  <si>
    <t>2120</t>
  </si>
  <si>
    <t>Dotacje celowe otrzymane z budżetu państwa na zadania bieżące realizowane przez powiat na podstawie porozumień z organami administracji rządowej</t>
  </si>
  <si>
    <t>75075</t>
  </si>
  <si>
    <t>Promocja jednostek samorządu terytorialnego</t>
  </si>
  <si>
    <t>2700</t>
  </si>
  <si>
    <t>Środki na dofinansowanie własnych zadań bieżących gmin (związków gmin), powiatów (związków powiatów), samorządów województw, pozyskane z innych źródeł</t>
  </si>
  <si>
    <t>754</t>
  </si>
  <si>
    <t>BEZPIECZEŃSTWO PUBLICZNE  I  OCHRONA PRZECIWPOŻAROWA</t>
  </si>
  <si>
    <t>75411</t>
  </si>
  <si>
    <t>Komendy powiatowe Państwowej Straży Pożarnej</t>
  </si>
  <si>
    <t>6260</t>
  </si>
  <si>
    <t>Dotacje otrzymane z państwowych funduszy celowych na finansowanie lub dofinansowanie kosztów realizacji inwestycji i zakupów inwestycyjnych  jednostek sektora finansów publicznych</t>
  </si>
  <si>
    <t>756</t>
  </si>
  <si>
    <t>DOCHODY OD OSÓB PRAWNYCH, OD OSÓB FIZYCZNYCH  I  OD INNYCH JEDNOSTEK NIEPOSIADAJĄCYCH OSOBOWOŚCI PRAWNEJ ORAZ WYDATKI ZWIĄZANE  Z  ICH POBOREM</t>
  </si>
  <si>
    <t>75618</t>
  </si>
  <si>
    <t>Wpływy z innych opłat stanowiących dochody jednostek samorządu terytorialnego na podstawie ustaw</t>
  </si>
  <si>
    <t>0420</t>
  </si>
  <si>
    <t>Wpływy z opłaty komunikacyjnej</t>
  </si>
  <si>
    <t>0490</t>
  </si>
  <si>
    <t>Wpływy z innych lokalnych opłat pobieranych przez jednostki samorządu terytorialnego na podstawie ustaw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</si>
  <si>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</si>
  <si>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</si>
  <si>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</si>
  <si>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</si>
  <si>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</si>
  <si>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</si>
  <si>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</si>
  <si>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</si>
  <si>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</si>
  <si>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</si>
  <si>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</si>
  <si>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</si>
  <si>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</si>
  <si>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</si>
  <si>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</si>
  <si>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</si>
  <si>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0920</t>
  </si>
  <si>
    <t>Pozostałe odsetki</t>
  </si>
  <si>
    <t>75832</t>
  </si>
  <si>
    <t>Część równoważąca subwencji ogólnej dla powiatów</t>
  </si>
  <si>
    <t>801</t>
  </si>
  <si>
    <t>OŚWIATA  I  WYCHOWANIE</t>
  </si>
  <si>
    <t>80120</t>
  </si>
  <si>
    <t>Licea ogólnokształcące</t>
  </si>
  <si>
    <t>80130</t>
  </si>
  <si>
    <t>Szkoły zawodowe</t>
  </si>
  <si>
    <t>2310</t>
  </si>
  <si>
    <t>Dotacje celowe otrzymane z gminy na zadania bieżące realizowane na podstawie porozumień (umów) między jednostkami samorządu terytorialnego</t>
  </si>
  <si>
    <t>80140</t>
  </si>
  <si>
    <t>Centra kształcenia ustawicznego i praktycznego oraz ośrodki dokształcania zawodowego</t>
  </si>
  <si>
    <t>80148</t>
  </si>
  <si>
    <t>Stołówki szkolne i przedszkolne</t>
  </si>
  <si>
    <t>0830</t>
  </si>
  <si>
    <t>Wpływy z usług</t>
  </si>
  <si>
    <t>80195</t>
  </si>
  <si>
    <t>Pozostała działalność</t>
  </si>
  <si>
    <t>851</t>
  </si>
  <si>
    <t>OCHRONA  ZDROWIA</t>
  </si>
  <si>
    <t>85156</t>
  </si>
  <si>
    <t>Składki na ubezpieczenie zdrowotne oraz świadczenia dla osób nieobjętych obowiązkiem ubezpieczenia zdrowotnego</t>
  </si>
  <si>
    <t>852</t>
  </si>
  <si>
    <t>POMOC  SPOŁECZNA</t>
  </si>
  <si>
    <t>85201</t>
  </si>
  <si>
    <t>Placówki opiekuńczo - wychowawcze</t>
  </si>
  <si>
    <t>2320</t>
  </si>
  <si>
    <t>Dotacje celowe otrzymane z powiatu na zadania bieżące realizowane na podstawie porozumień (umów) między jednostkami samorządu terytorialnego</t>
  </si>
  <si>
    <t>85202</t>
  </si>
  <si>
    <t>Domy pomocy społecznej</t>
  </si>
  <si>
    <t>2130</t>
  </si>
  <si>
    <t>Dotacje celowe otrzymane z budżetu państwa na realizację bieżących zadań własnych powiatu</t>
  </si>
  <si>
    <t>Wpływy  z usług</t>
  </si>
  <si>
    <t>2440</t>
  </si>
  <si>
    <t>Dotacje otrzymane z państwowych funduszy celowych na realizację zadań bieżących jednostek sektora finansów publicznych</t>
  </si>
  <si>
    <t>85204</t>
  </si>
  <si>
    <t>Rodziny zastępcze</t>
  </si>
  <si>
    <t>85218</t>
  </si>
  <si>
    <t>Powiatowe centra pomocy rodzinie</t>
  </si>
  <si>
    <t>853</t>
  </si>
  <si>
    <t>POZOSTAŁE ZADANIA  W  ZAKRESIE POLITYKI SPOŁECZNEJ</t>
  </si>
  <si>
    <t>85311</t>
  </si>
  <si>
    <t>Rehabilitacja zawodowa i społeczna osób niepełnosprawnych</t>
  </si>
  <si>
    <t>Dotacja celowa otrzymana z tytułu pomocy finansowej udzielanej między jednostkami samorządu terytorialnego na dofinansowanie własnych zadań inwestycyjnych i zakupów inwestycyjnych</t>
  </si>
  <si>
    <t>85321</t>
  </si>
  <si>
    <t>Zespół do spraw orzekania o niepełnosprawności</t>
  </si>
  <si>
    <t>85322</t>
  </si>
  <si>
    <t>Fundusz Pracy</t>
  </si>
  <si>
    <t>2690</t>
  </si>
  <si>
    <t>Środki z Funduszu Pracy otrzymane przez powiat z przeznaczeniem na finansowanie kosztów wynagrodzenia i składek na ubezpieczenia społeczne pracowników powiatowego urzędu pracy</t>
  </si>
  <si>
    <t>85324</t>
  </si>
  <si>
    <t>Państwowy Fundusz Rehabilitacji Osób Niepełnosprawnych</t>
  </si>
  <si>
    <t>85333</t>
  </si>
  <si>
    <t>Powiatowe urzędy pracy</t>
  </si>
  <si>
    <t>85395</t>
  </si>
  <si>
    <t>Dotacje celowe w ramach programów finansowanych z udziałem środków europejskich oraz środków, o których mowa w art. 5 ust. 1 pkt. 3 oraz ust. 3 pkt. 5 i 6 ustawy, lub płatności w ramach budżetu środków europejskich</t>
  </si>
  <si>
    <t>854</t>
  </si>
  <si>
    <t>EDUKACYJNA  OPIEKA  WYCHOWAWCZA</t>
  </si>
  <si>
    <t>85403</t>
  </si>
  <si>
    <t>Specjalne ośrodki szkolno-wychowawcze</t>
  </si>
  <si>
    <t>85406</t>
  </si>
  <si>
    <t>Poradnie psychologiczno - pedagogiczne, w tym poradnie specjalistyczne</t>
  </si>
  <si>
    <t>85407</t>
  </si>
  <si>
    <t>Placówki wychowania pozaszkolnego</t>
  </si>
  <si>
    <t>85410</t>
  </si>
  <si>
    <t>Internaty i bursy szkolne</t>
  </si>
  <si>
    <t>85420</t>
  </si>
  <si>
    <t>Młodzieżowe ośrodki wychowawcze</t>
  </si>
  <si>
    <t>85421</t>
  </si>
  <si>
    <t>Młodzieżowe ośrodki socjoterapii</t>
  </si>
  <si>
    <t>900</t>
  </si>
  <si>
    <t>GOSPODARKA KOMUNALNA  I  OCHRONA ŚRODOWISKA</t>
  </si>
  <si>
    <t>90019</t>
  </si>
  <si>
    <t>Wpływy i wydatki związane z gromadzeniem środków z opłat i kar za korzystanie ze środowiska</t>
  </si>
  <si>
    <t>0580</t>
  </si>
  <si>
    <t>Grzywny i inne kary pieniężne od osób prawnych i innych jednostek organizacyjnych</t>
  </si>
  <si>
    <t>921</t>
  </si>
  <si>
    <t>KULTURA I OCHRONA DZIEDZICTWA NARODOWEGO</t>
  </si>
  <si>
    <t>92195</t>
  </si>
  <si>
    <t>OGÓŁEM DOCHODY</t>
  </si>
  <si>
    <t>Dotacje celowe w ramach programów finansowanych z udziałem środków europejskich oraz środków,  o których mowa w art. 5 ust. 1 pkt. 3 oraz ust. 3 pkt. 5 i 6 ustawy, lub płatności w ramach budżetu środków europejskich</t>
  </si>
  <si>
    <t>Dochody pozyskane z innych źródeł</t>
  </si>
  <si>
    <t>Dochody własne</t>
  </si>
  <si>
    <t xml:space="preserve">                                                                                                   </t>
  </si>
  <si>
    <t>……………………………………………</t>
  </si>
  <si>
    <t>75478</t>
  </si>
  <si>
    <t>Usuwanie skutków klęsk żywiołowych</t>
  </si>
  <si>
    <t>Rady  Powiatu Wągrowieckiego</t>
  </si>
  <si>
    <t xml:space="preserve">                                                                                               Rady Powiatu Wągrowieckiego</t>
  </si>
  <si>
    <t xml:space="preserve">             Przewodniczący</t>
  </si>
  <si>
    <t xml:space="preserve">                                                                                                                /Tadeusz Synoracki/</t>
  </si>
  <si>
    <t>85154</t>
  </si>
  <si>
    <t>Przeciwdziałanie alkoholizmowi</t>
  </si>
  <si>
    <t>2330</t>
  </si>
  <si>
    <t>Dotacje celowe otrzymane od samorządu województwa na zadania bieżące realizowane na podstawie porozumień (umów) między jednostkami samorządu terytorialnego</t>
  </si>
  <si>
    <t>do Uchwały Nr   XXXIII/232/2013</t>
  </si>
  <si>
    <t>z dnia  30 października 2013r</t>
  </si>
</sst>
</file>

<file path=xl/styles.xml><?xml version="1.0" encoding="utf-8"?>
<styleSheet xmlns="http://schemas.openxmlformats.org/spreadsheetml/2006/main">
  <fonts count="12">
    <font>
      <sz val="11"/>
      <color theme="1"/>
      <name val="Czcionka tekstu podstawowego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6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8">
    <xf numFmtId="0" fontId="0" fillId="0" borderId="0" xfId="0"/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3" fontId="4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left" vertical="center"/>
    </xf>
    <xf numFmtId="3" fontId="7" fillId="3" borderId="1" xfId="0" applyNumberFormat="1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0" fontId="8" fillId="2" borderId="0" xfId="0" applyFont="1" applyFill="1"/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justify" vertical="center"/>
    </xf>
    <xf numFmtId="3" fontId="7" fillId="2" borderId="4" xfId="0" applyNumberFormat="1" applyFont="1" applyFill="1" applyBorder="1" applyAlignment="1">
      <alignment vertical="center"/>
    </xf>
    <xf numFmtId="3" fontId="9" fillId="2" borderId="4" xfId="0" applyNumberFormat="1" applyFont="1" applyFill="1" applyBorder="1" applyAlignment="1">
      <alignment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justify" vertical="center"/>
    </xf>
    <xf numFmtId="3" fontId="9" fillId="2" borderId="1" xfId="0" applyNumberFormat="1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horizontal="justify" vertical="center"/>
    </xf>
    <xf numFmtId="3" fontId="7" fillId="2" borderId="1" xfId="0" applyNumberFormat="1" applyFont="1" applyFill="1" applyBorder="1" applyAlignment="1">
      <alignment vertical="center"/>
    </xf>
    <xf numFmtId="49" fontId="7" fillId="4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justify" vertical="center"/>
    </xf>
    <xf numFmtId="49" fontId="7" fillId="4" borderId="2" xfId="0" applyNumberFormat="1" applyFont="1" applyFill="1" applyBorder="1" applyAlignment="1">
      <alignment horizontal="center" vertical="center"/>
    </xf>
    <xf numFmtId="49" fontId="7" fillId="4" borderId="6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justify" vertical="center"/>
    </xf>
    <xf numFmtId="3" fontId="7" fillId="4" borderId="1" xfId="0" applyNumberFormat="1" applyFont="1" applyFill="1" applyBorder="1" applyAlignment="1">
      <alignment vertical="center"/>
    </xf>
    <xf numFmtId="49" fontId="7" fillId="3" borderId="4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7" fillId="5" borderId="2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/>
    </xf>
    <xf numFmtId="49" fontId="7" fillId="5" borderId="0" xfId="0" applyNumberFormat="1" applyFont="1" applyFill="1" applyBorder="1" applyAlignment="1">
      <alignment horizontal="justify" vertical="center"/>
    </xf>
    <xf numFmtId="3" fontId="7" fillId="5" borderId="1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49" fontId="7" fillId="5" borderId="5" xfId="0" applyNumberFormat="1" applyFont="1" applyFill="1" applyBorder="1" applyAlignment="1">
      <alignment horizontal="center" vertical="center"/>
    </xf>
    <xf numFmtId="49" fontId="9" fillId="2" borderId="8" xfId="0" applyNumberFormat="1" applyFont="1" applyFill="1" applyBorder="1" applyAlignment="1">
      <alignment horizontal="justify" vertical="center"/>
    </xf>
    <xf numFmtId="3" fontId="9" fillId="5" borderId="1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justify" vertical="center"/>
    </xf>
    <xf numFmtId="3" fontId="7" fillId="0" borderId="1" xfId="0" applyNumberFormat="1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justify" vertical="center"/>
    </xf>
    <xf numFmtId="3" fontId="9" fillId="0" borderId="1" xfId="0" applyNumberFormat="1" applyFont="1" applyFill="1" applyBorder="1" applyAlignment="1">
      <alignment vertical="center"/>
    </xf>
    <xf numFmtId="49" fontId="7" fillId="2" borderId="0" xfId="0" applyNumberFormat="1" applyFont="1" applyFill="1" applyBorder="1" applyAlignment="1">
      <alignment horizontal="justify" vertical="center"/>
    </xf>
    <xf numFmtId="49" fontId="7" fillId="2" borderId="8" xfId="0" applyNumberFormat="1" applyFont="1" applyFill="1" applyBorder="1" applyAlignment="1">
      <alignment horizontal="justify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vertical="top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justify" vertical="center"/>
    </xf>
    <xf numFmtId="3" fontId="2" fillId="2" borderId="1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49" fontId="7" fillId="2" borderId="11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justify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5" borderId="6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justify" vertical="center"/>
    </xf>
    <xf numFmtId="3" fontId="8" fillId="5" borderId="0" xfId="0" applyNumberFormat="1" applyFont="1" applyFill="1" applyBorder="1" applyAlignment="1">
      <alignment vertical="top"/>
    </xf>
    <xf numFmtId="0" fontId="5" fillId="5" borderId="0" xfId="0" applyFont="1" applyFill="1"/>
    <xf numFmtId="0" fontId="0" fillId="5" borderId="0" xfId="0" applyFill="1"/>
    <xf numFmtId="49" fontId="9" fillId="5" borderId="1" xfId="0" applyNumberFormat="1" applyFont="1" applyFill="1" applyBorder="1" applyAlignment="1">
      <alignment horizontal="justify" vertical="center"/>
    </xf>
    <xf numFmtId="3" fontId="9" fillId="5" borderId="1" xfId="0" applyNumberFormat="1" applyFont="1" applyFill="1" applyBorder="1" applyAlignment="1">
      <alignment vertical="top"/>
    </xf>
    <xf numFmtId="49" fontId="9" fillId="2" borderId="2" xfId="0" applyNumberFormat="1" applyFont="1" applyFill="1" applyBorder="1" applyAlignment="1">
      <alignment horizontal="justify" vertical="center"/>
    </xf>
    <xf numFmtId="3" fontId="9" fillId="2" borderId="2" xfId="0" applyNumberFormat="1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49" fontId="2" fillId="3" borderId="4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vertical="top"/>
    </xf>
    <xf numFmtId="3" fontId="7" fillId="2" borderId="1" xfId="0" applyNumberFormat="1" applyFont="1" applyFill="1" applyBorder="1" applyAlignment="1">
      <alignment vertical="top"/>
    </xf>
    <xf numFmtId="3" fontId="8" fillId="2" borderId="0" xfId="0" applyNumberFormat="1" applyFont="1" applyFill="1" applyBorder="1" applyAlignment="1">
      <alignment vertical="top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justify" vertical="center"/>
    </xf>
    <xf numFmtId="49" fontId="2" fillId="4" borderId="2" xfId="0" applyNumberFormat="1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 wrapText="1"/>
    </xf>
    <xf numFmtId="3" fontId="7" fillId="4" borderId="6" xfId="0" applyNumberFormat="1" applyFont="1" applyFill="1" applyBorder="1" applyAlignment="1">
      <alignment vertical="center"/>
    </xf>
    <xf numFmtId="3" fontId="7" fillId="4" borderId="1" xfId="0" applyNumberFormat="1" applyFont="1" applyFill="1" applyBorder="1" applyAlignment="1">
      <alignment vertical="top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9" fillId="0" borderId="6" xfId="0" applyNumberFormat="1" applyFont="1" applyBorder="1" applyAlignment="1">
      <alignment horizontal="justify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justify" vertical="center"/>
    </xf>
    <xf numFmtId="49" fontId="8" fillId="2" borderId="11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13" xfId="0" applyNumberFormat="1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/>
    </xf>
    <xf numFmtId="3" fontId="5" fillId="2" borderId="0" xfId="0" applyNumberFormat="1" applyFont="1" applyFill="1"/>
    <xf numFmtId="49" fontId="8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justify" vertical="center"/>
    </xf>
    <xf numFmtId="3" fontId="5" fillId="2" borderId="0" xfId="0" applyNumberFormat="1" applyFont="1" applyFill="1" applyAlignment="1">
      <alignment vertical="center"/>
    </xf>
    <xf numFmtId="49" fontId="4" fillId="2" borderId="0" xfId="0" applyNumberFormat="1" applyFont="1" applyFill="1" applyAlignment="1">
      <alignment horizontal="justify" vertical="center"/>
    </xf>
    <xf numFmtId="49" fontId="11" fillId="2" borderId="0" xfId="0" applyNumberFormat="1" applyFont="1" applyFill="1" applyAlignment="1">
      <alignment horizontal="center" vertical="center"/>
    </xf>
    <xf numFmtId="49" fontId="11" fillId="2" borderId="0" xfId="0" applyNumberFormat="1" applyFont="1" applyFill="1" applyAlignment="1">
      <alignment horizontal="justify" vertical="center"/>
    </xf>
    <xf numFmtId="3" fontId="11" fillId="2" borderId="0" xfId="0" applyNumberFormat="1" applyFont="1" applyFill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49" fontId="7" fillId="5" borderId="9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left" vertical="center"/>
    </xf>
    <xf numFmtId="3" fontId="5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11" fillId="2" borderId="0" xfId="0" applyNumberFormat="1" applyFont="1" applyFill="1" applyAlignment="1">
      <alignment horizontal="left" vertical="center"/>
    </xf>
    <xf numFmtId="0" fontId="0" fillId="0" borderId="0" xfId="0" applyAlignment="1">
      <alignment vertical="center"/>
    </xf>
    <xf numFmtId="49" fontId="11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11" fillId="2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49" fontId="11" fillId="2" borderId="0" xfId="0" applyNumberFormat="1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5"/>
  <sheetViews>
    <sheetView tabSelected="1" workbookViewId="0" topLeftCell="A127">
      <selection activeCell="D132" sqref="D132"/>
    </sheetView>
  </sheetViews>
  <sheetFormatPr defaultColWidth="8.796875" defaultRowHeight="14.25"/>
  <cols>
    <col min="1" max="2" width="9" style="2" customWidth="1"/>
    <col min="3" max="3" width="7.19921875" style="2" customWidth="1"/>
    <col min="4" max="4" width="65.59765625" style="2" customWidth="1"/>
    <col min="5" max="5" width="11.19921875" style="2" customWidth="1"/>
    <col min="6" max="6" width="11.59765625" style="2" customWidth="1"/>
    <col min="7" max="7" width="15.3984375" style="2" customWidth="1"/>
    <col min="8" max="9" width="9" style="2" bestFit="1" customWidth="1"/>
    <col min="10" max="10" width="8.19921875" style="2" bestFit="1" customWidth="1"/>
    <col min="11" max="258" width="9" style="2" customWidth="1"/>
    <col min="259" max="259" width="7.19921875" style="2" customWidth="1"/>
    <col min="260" max="260" width="63.3984375" style="2" customWidth="1"/>
    <col min="261" max="261" width="11.19921875" style="2" customWidth="1"/>
    <col min="262" max="262" width="11.59765625" style="2" customWidth="1"/>
    <col min="263" max="263" width="14.3984375" style="2" customWidth="1"/>
    <col min="264" max="265" width="8.5" style="2" bestFit="1" customWidth="1"/>
    <col min="266" max="266" width="8.09765625" style="2" bestFit="1" customWidth="1"/>
    <col min="267" max="514" width="9" style="2" customWidth="1"/>
    <col min="515" max="515" width="7.19921875" style="2" customWidth="1"/>
    <col min="516" max="516" width="63.3984375" style="2" customWidth="1"/>
    <col min="517" max="517" width="11.19921875" style="2" customWidth="1"/>
    <col min="518" max="518" width="11.59765625" style="2" customWidth="1"/>
    <col min="519" max="519" width="14.3984375" style="2" customWidth="1"/>
    <col min="520" max="521" width="8.5" style="2" bestFit="1" customWidth="1"/>
    <col min="522" max="522" width="8.09765625" style="2" bestFit="1" customWidth="1"/>
    <col min="523" max="770" width="9" style="2" customWidth="1"/>
    <col min="771" max="771" width="7.19921875" style="2" customWidth="1"/>
    <col min="772" max="772" width="63.3984375" style="2" customWidth="1"/>
    <col min="773" max="773" width="11.19921875" style="2" customWidth="1"/>
    <col min="774" max="774" width="11.59765625" style="2" customWidth="1"/>
    <col min="775" max="775" width="14.3984375" style="2" customWidth="1"/>
    <col min="776" max="777" width="8.5" style="2" bestFit="1" customWidth="1"/>
    <col min="778" max="778" width="8.09765625" style="2" bestFit="1" customWidth="1"/>
    <col min="779" max="1026" width="9" style="2" customWidth="1"/>
    <col min="1027" max="1027" width="7.19921875" style="2" customWidth="1"/>
    <col min="1028" max="1028" width="63.3984375" style="2" customWidth="1"/>
    <col min="1029" max="1029" width="11.19921875" style="2" customWidth="1"/>
    <col min="1030" max="1030" width="11.59765625" style="2" customWidth="1"/>
    <col min="1031" max="1031" width="14.3984375" style="2" customWidth="1"/>
    <col min="1032" max="1033" width="8.5" style="2" bestFit="1" customWidth="1"/>
    <col min="1034" max="1034" width="8.09765625" style="2" bestFit="1" customWidth="1"/>
    <col min="1035" max="1282" width="9" style="2" customWidth="1"/>
    <col min="1283" max="1283" width="7.19921875" style="2" customWidth="1"/>
    <col min="1284" max="1284" width="63.3984375" style="2" customWidth="1"/>
    <col min="1285" max="1285" width="11.19921875" style="2" customWidth="1"/>
    <col min="1286" max="1286" width="11.59765625" style="2" customWidth="1"/>
    <col min="1287" max="1287" width="14.3984375" style="2" customWidth="1"/>
    <col min="1288" max="1289" width="8.5" style="2" bestFit="1" customWidth="1"/>
    <col min="1290" max="1290" width="8.09765625" style="2" bestFit="1" customWidth="1"/>
    <col min="1291" max="1538" width="9" style="2" customWidth="1"/>
    <col min="1539" max="1539" width="7.19921875" style="2" customWidth="1"/>
    <col min="1540" max="1540" width="63.3984375" style="2" customWidth="1"/>
    <col min="1541" max="1541" width="11.19921875" style="2" customWidth="1"/>
    <col min="1542" max="1542" width="11.59765625" style="2" customWidth="1"/>
    <col min="1543" max="1543" width="14.3984375" style="2" customWidth="1"/>
    <col min="1544" max="1545" width="8.5" style="2" bestFit="1" customWidth="1"/>
    <col min="1546" max="1546" width="8.09765625" style="2" bestFit="1" customWidth="1"/>
    <col min="1547" max="1794" width="9" style="2" customWidth="1"/>
    <col min="1795" max="1795" width="7.19921875" style="2" customWidth="1"/>
    <col min="1796" max="1796" width="63.3984375" style="2" customWidth="1"/>
    <col min="1797" max="1797" width="11.19921875" style="2" customWidth="1"/>
    <col min="1798" max="1798" width="11.59765625" style="2" customWidth="1"/>
    <col min="1799" max="1799" width="14.3984375" style="2" customWidth="1"/>
    <col min="1800" max="1801" width="8.5" style="2" bestFit="1" customWidth="1"/>
    <col min="1802" max="1802" width="8.09765625" style="2" bestFit="1" customWidth="1"/>
    <col min="1803" max="2050" width="9" style="2" customWidth="1"/>
    <col min="2051" max="2051" width="7.19921875" style="2" customWidth="1"/>
    <col min="2052" max="2052" width="63.3984375" style="2" customWidth="1"/>
    <col min="2053" max="2053" width="11.19921875" style="2" customWidth="1"/>
    <col min="2054" max="2054" width="11.59765625" style="2" customWidth="1"/>
    <col min="2055" max="2055" width="14.3984375" style="2" customWidth="1"/>
    <col min="2056" max="2057" width="8.5" style="2" bestFit="1" customWidth="1"/>
    <col min="2058" max="2058" width="8.09765625" style="2" bestFit="1" customWidth="1"/>
    <col min="2059" max="2306" width="9" style="2" customWidth="1"/>
    <col min="2307" max="2307" width="7.19921875" style="2" customWidth="1"/>
    <col min="2308" max="2308" width="63.3984375" style="2" customWidth="1"/>
    <col min="2309" max="2309" width="11.19921875" style="2" customWidth="1"/>
    <col min="2310" max="2310" width="11.59765625" style="2" customWidth="1"/>
    <col min="2311" max="2311" width="14.3984375" style="2" customWidth="1"/>
    <col min="2312" max="2313" width="8.5" style="2" bestFit="1" customWidth="1"/>
    <col min="2314" max="2314" width="8.09765625" style="2" bestFit="1" customWidth="1"/>
    <col min="2315" max="2562" width="9" style="2" customWidth="1"/>
    <col min="2563" max="2563" width="7.19921875" style="2" customWidth="1"/>
    <col min="2564" max="2564" width="63.3984375" style="2" customWidth="1"/>
    <col min="2565" max="2565" width="11.19921875" style="2" customWidth="1"/>
    <col min="2566" max="2566" width="11.59765625" style="2" customWidth="1"/>
    <col min="2567" max="2567" width="14.3984375" style="2" customWidth="1"/>
    <col min="2568" max="2569" width="8.5" style="2" bestFit="1" customWidth="1"/>
    <col min="2570" max="2570" width="8.09765625" style="2" bestFit="1" customWidth="1"/>
    <col min="2571" max="2818" width="9" style="2" customWidth="1"/>
    <col min="2819" max="2819" width="7.19921875" style="2" customWidth="1"/>
    <col min="2820" max="2820" width="63.3984375" style="2" customWidth="1"/>
    <col min="2821" max="2821" width="11.19921875" style="2" customWidth="1"/>
    <col min="2822" max="2822" width="11.59765625" style="2" customWidth="1"/>
    <col min="2823" max="2823" width="14.3984375" style="2" customWidth="1"/>
    <col min="2824" max="2825" width="8.5" style="2" bestFit="1" customWidth="1"/>
    <col min="2826" max="2826" width="8.09765625" style="2" bestFit="1" customWidth="1"/>
    <col min="2827" max="3074" width="9" style="2" customWidth="1"/>
    <col min="3075" max="3075" width="7.19921875" style="2" customWidth="1"/>
    <col min="3076" max="3076" width="63.3984375" style="2" customWidth="1"/>
    <col min="3077" max="3077" width="11.19921875" style="2" customWidth="1"/>
    <col min="3078" max="3078" width="11.59765625" style="2" customWidth="1"/>
    <col min="3079" max="3079" width="14.3984375" style="2" customWidth="1"/>
    <col min="3080" max="3081" width="8.5" style="2" bestFit="1" customWidth="1"/>
    <col min="3082" max="3082" width="8.09765625" style="2" bestFit="1" customWidth="1"/>
    <col min="3083" max="3330" width="9" style="2" customWidth="1"/>
    <col min="3331" max="3331" width="7.19921875" style="2" customWidth="1"/>
    <col min="3332" max="3332" width="63.3984375" style="2" customWidth="1"/>
    <col min="3333" max="3333" width="11.19921875" style="2" customWidth="1"/>
    <col min="3334" max="3334" width="11.59765625" style="2" customWidth="1"/>
    <col min="3335" max="3335" width="14.3984375" style="2" customWidth="1"/>
    <col min="3336" max="3337" width="8.5" style="2" bestFit="1" customWidth="1"/>
    <col min="3338" max="3338" width="8.09765625" style="2" bestFit="1" customWidth="1"/>
    <col min="3339" max="3586" width="9" style="2" customWidth="1"/>
    <col min="3587" max="3587" width="7.19921875" style="2" customWidth="1"/>
    <col min="3588" max="3588" width="63.3984375" style="2" customWidth="1"/>
    <col min="3589" max="3589" width="11.19921875" style="2" customWidth="1"/>
    <col min="3590" max="3590" width="11.59765625" style="2" customWidth="1"/>
    <col min="3591" max="3591" width="14.3984375" style="2" customWidth="1"/>
    <col min="3592" max="3593" width="8.5" style="2" bestFit="1" customWidth="1"/>
    <col min="3594" max="3594" width="8.09765625" style="2" bestFit="1" customWidth="1"/>
    <col min="3595" max="3842" width="9" style="2" customWidth="1"/>
    <col min="3843" max="3843" width="7.19921875" style="2" customWidth="1"/>
    <col min="3844" max="3844" width="63.3984375" style="2" customWidth="1"/>
    <col min="3845" max="3845" width="11.19921875" style="2" customWidth="1"/>
    <col min="3846" max="3846" width="11.59765625" style="2" customWidth="1"/>
    <col min="3847" max="3847" width="14.3984375" style="2" customWidth="1"/>
    <col min="3848" max="3849" width="8.5" style="2" bestFit="1" customWidth="1"/>
    <col min="3850" max="3850" width="8.09765625" style="2" bestFit="1" customWidth="1"/>
    <col min="3851" max="4098" width="9" style="2" customWidth="1"/>
    <col min="4099" max="4099" width="7.19921875" style="2" customWidth="1"/>
    <col min="4100" max="4100" width="63.3984375" style="2" customWidth="1"/>
    <col min="4101" max="4101" width="11.19921875" style="2" customWidth="1"/>
    <col min="4102" max="4102" width="11.59765625" style="2" customWidth="1"/>
    <col min="4103" max="4103" width="14.3984375" style="2" customWidth="1"/>
    <col min="4104" max="4105" width="8.5" style="2" bestFit="1" customWidth="1"/>
    <col min="4106" max="4106" width="8.09765625" style="2" bestFit="1" customWidth="1"/>
    <col min="4107" max="4354" width="9" style="2" customWidth="1"/>
    <col min="4355" max="4355" width="7.19921875" style="2" customWidth="1"/>
    <col min="4356" max="4356" width="63.3984375" style="2" customWidth="1"/>
    <col min="4357" max="4357" width="11.19921875" style="2" customWidth="1"/>
    <col min="4358" max="4358" width="11.59765625" style="2" customWidth="1"/>
    <col min="4359" max="4359" width="14.3984375" style="2" customWidth="1"/>
    <col min="4360" max="4361" width="8.5" style="2" bestFit="1" customWidth="1"/>
    <col min="4362" max="4362" width="8.09765625" style="2" bestFit="1" customWidth="1"/>
    <col min="4363" max="4610" width="9" style="2" customWidth="1"/>
    <col min="4611" max="4611" width="7.19921875" style="2" customWidth="1"/>
    <col min="4612" max="4612" width="63.3984375" style="2" customWidth="1"/>
    <col min="4613" max="4613" width="11.19921875" style="2" customWidth="1"/>
    <col min="4614" max="4614" width="11.59765625" style="2" customWidth="1"/>
    <col min="4615" max="4615" width="14.3984375" style="2" customWidth="1"/>
    <col min="4616" max="4617" width="8.5" style="2" bestFit="1" customWidth="1"/>
    <col min="4618" max="4618" width="8.09765625" style="2" bestFit="1" customWidth="1"/>
    <col min="4619" max="4866" width="9" style="2" customWidth="1"/>
    <col min="4867" max="4867" width="7.19921875" style="2" customWidth="1"/>
    <col min="4868" max="4868" width="63.3984375" style="2" customWidth="1"/>
    <col min="4869" max="4869" width="11.19921875" style="2" customWidth="1"/>
    <col min="4870" max="4870" width="11.59765625" style="2" customWidth="1"/>
    <col min="4871" max="4871" width="14.3984375" style="2" customWidth="1"/>
    <col min="4872" max="4873" width="8.5" style="2" bestFit="1" customWidth="1"/>
    <col min="4874" max="4874" width="8.09765625" style="2" bestFit="1" customWidth="1"/>
    <col min="4875" max="5122" width="9" style="2" customWidth="1"/>
    <col min="5123" max="5123" width="7.19921875" style="2" customWidth="1"/>
    <col min="5124" max="5124" width="63.3984375" style="2" customWidth="1"/>
    <col min="5125" max="5125" width="11.19921875" style="2" customWidth="1"/>
    <col min="5126" max="5126" width="11.59765625" style="2" customWidth="1"/>
    <col min="5127" max="5127" width="14.3984375" style="2" customWidth="1"/>
    <col min="5128" max="5129" width="8.5" style="2" bestFit="1" customWidth="1"/>
    <col min="5130" max="5130" width="8.09765625" style="2" bestFit="1" customWidth="1"/>
    <col min="5131" max="5378" width="9" style="2" customWidth="1"/>
    <col min="5379" max="5379" width="7.19921875" style="2" customWidth="1"/>
    <col min="5380" max="5380" width="63.3984375" style="2" customWidth="1"/>
    <col min="5381" max="5381" width="11.19921875" style="2" customWidth="1"/>
    <col min="5382" max="5382" width="11.59765625" style="2" customWidth="1"/>
    <col min="5383" max="5383" width="14.3984375" style="2" customWidth="1"/>
    <col min="5384" max="5385" width="8.5" style="2" bestFit="1" customWidth="1"/>
    <col min="5386" max="5386" width="8.09765625" style="2" bestFit="1" customWidth="1"/>
    <col min="5387" max="5634" width="9" style="2" customWidth="1"/>
    <col min="5635" max="5635" width="7.19921875" style="2" customWidth="1"/>
    <col min="5636" max="5636" width="63.3984375" style="2" customWidth="1"/>
    <col min="5637" max="5637" width="11.19921875" style="2" customWidth="1"/>
    <col min="5638" max="5638" width="11.59765625" style="2" customWidth="1"/>
    <col min="5639" max="5639" width="14.3984375" style="2" customWidth="1"/>
    <col min="5640" max="5641" width="8.5" style="2" bestFit="1" customWidth="1"/>
    <col min="5642" max="5642" width="8.09765625" style="2" bestFit="1" customWidth="1"/>
    <col min="5643" max="5890" width="9" style="2" customWidth="1"/>
    <col min="5891" max="5891" width="7.19921875" style="2" customWidth="1"/>
    <col min="5892" max="5892" width="63.3984375" style="2" customWidth="1"/>
    <col min="5893" max="5893" width="11.19921875" style="2" customWidth="1"/>
    <col min="5894" max="5894" width="11.59765625" style="2" customWidth="1"/>
    <col min="5895" max="5895" width="14.3984375" style="2" customWidth="1"/>
    <col min="5896" max="5897" width="8.5" style="2" bestFit="1" customWidth="1"/>
    <col min="5898" max="5898" width="8.09765625" style="2" bestFit="1" customWidth="1"/>
    <col min="5899" max="6146" width="9" style="2" customWidth="1"/>
    <col min="6147" max="6147" width="7.19921875" style="2" customWidth="1"/>
    <col min="6148" max="6148" width="63.3984375" style="2" customWidth="1"/>
    <col min="6149" max="6149" width="11.19921875" style="2" customWidth="1"/>
    <col min="6150" max="6150" width="11.59765625" style="2" customWidth="1"/>
    <col min="6151" max="6151" width="14.3984375" style="2" customWidth="1"/>
    <col min="6152" max="6153" width="8.5" style="2" bestFit="1" customWidth="1"/>
    <col min="6154" max="6154" width="8.09765625" style="2" bestFit="1" customWidth="1"/>
    <col min="6155" max="6402" width="9" style="2" customWidth="1"/>
    <col min="6403" max="6403" width="7.19921875" style="2" customWidth="1"/>
    <col min="6404" max="6404" width="63.3984375" style="2" customWidth="1"/>
    <col min="6405" max="6405" width="11.19921875" style="2" customWidth="1"/>
    <col min="6406" max="6406" width="11.59765625" style="2" customWidth="1"/>
    <col min="6407" max="6407" width="14.3984375" style="2" customWidth="1"/>
    <col min="6408" max="6409" width="8.5" style="2" bestFit="1" customWidth="1"/>
    <col min="6410" max="6410" width="8.09765625" style="2" bestFit="1" customWidth="1"/>
    <col min="6411" max="6658" width="9" style="2" customWidth="1"/>
    <col min="6659" max="6659" width="7.19921875" style="2" customWidth="1"/>
    <col min="6660" max="6660" width="63.3984375" style="2" customWidth="1"/>
    <col min="6661" max="6661" width="11.19921875" style="2" customWidth="1"/>
    <col min="6662" max="6662" width="11.59765625" style="2" customWidth="1"/>
    <col min="6663" max="6663" width="14.3984375" style="2" customWidth="1"/>
    <col min="6664" max="6665" width="8.5" style="2" bestFit="1" customWidth="1"/>
    <col min="6666" max="6666" width="8.09765625" style="2" bestFit="1" customWidth="1"/>
    <col min="6667" max="6914" width="9" style="2" customWidth="1"/>
    <col min="6915" max="6915" width="7.19921875" style="2" customWidth="1"/>
    <col min="6916" max="6916" width="63.3984375" style="2" customWidth="1"/>
    <col min="6917" max="6917" width="11.19921875" style="2" customWidth="1"/>
    <col min="6918" max="6918" width="11.59765625" style="2" customWidth="1"/>
    <col min="6919" max="6919" width="14.3984375" style="2" customWidth="1"/>
    <col min="6920" max="6921" width="8.5" style="2" bestFit="1" customWidth="1"/>
    <col min="6922" max="6922" width="8.09765625" style="2" bestFit="1" customWidth="1"/>
    <col min="6923" max="7170" width="9" style="2" customWidth="1"/>
    <col min="7171" max="7171" width="7.19921875" style="2" customWidth="1"/>
    <col min="7172" max="7172" width="63.3984375" style="2" customWidth="1"/>
    <col min="7173" max="7173" width="11.19921875" style="2" customWidth="1"/>
    <col min="7174" max="7174" width="11.59765625" style="2" customWidth="1"/>
    <col min="7175" max="7175" width="14.3984375" style="2" customWidth="1"/>
    <col min="7176" max="7177" width="8.5" style="2" bestFit="1" customWidth="1"/>
    <col min="7178" max="7178" width="8.09765625" style="2" bestFit="1" customWidth="1"/>
    <col min="7179" max="7426" width="9" style="2" customWidth="1"/>
    <col min="7427" max="7427" width="7.19921875" style="2" customWidth="1"/>
    <col min="7428" max="7428" width="63.3984375" style="2" customWidth="1"/>
    <col min="7429" max="7429" width="11.19921875" style="2" customWidth="1"/>
    <col min="7430" max="7430" width="11.59765625" style="2" customWidth="1"/>
    <col min="7431" max="7431" width="14.3984375" style="2" customWidth="1"/>
    <col min="7432" max="7433" width="8.5" style="2" bestFit="1" customWidth="1"/>
    <col min="7434" max="7434" width="8.09765625" style="2" bestFit="1" customWidth="1"/>
    <col min="7435" max="7682" width="9" style="2" customWidth="1"/>
    <col min="7683" max="7683" width="7.19921875" style="2" customWidth="1"/>
    <col min="7684" max="7684" width="63.3984375" style="2" customWidth="1"/>
    <col min="7685" max="7685" width="11.19921875" style="2" customWidth="1"/>
    <col min="7686" max="7686" width="11.59765625" style="2" customWidth="1"/>
    <col min="7687" max="7687" width="14.3984375" style="2" customWidth="1"/>
    <col min="7688" max="7689" width="8.5" style="2" bestFit="1" customWidth="1"/>
    <col min="7690" max="7690" width="8.09765625" style="2" bestFit="1" customWidth="1"/>
    <col min="7691" max="7938" width="9" style="2" customWidth="1"/>
    <col min="7939" max="7939" width="7.19921875" style="2" customWidth="1"/>
    <col min="7940" max="7940" width="63.3984375" style="2" customWidth="1"/>
    <col min="7941" max="7941" width="11.19921875" style="2" customWidth="1"/>
    <col min="7942" max="7942" width="11.59765625" style="2" customWidth="1"/>
    <col min="7943" max="7943" width="14.3984375" style="2" customWidth="1"/>
    <col min="7944" max="7945" width="8.5" style="2" bestFit="1" customWidth="1"/>
    <col min="7946" max="7946" width="8.09765625" style="2" bestFit="1" customWidth="1"/>
    <col min="7947" max="8194" width="9" style="2" customWidth="1"/>
    <col min="8195" max="8195" width="7.19921875" style="2" customWidth="1"/>
    <col min="8196" max="8196" width="63.3984375" style="2" customWidth="1"/>
    <col min="8197" max="8197" width="11.19921875" style="2" customWidth="1"/>
    <col min="8198" max="8198" width="11.59765625" style="2" customWidth="1"/>
    <col min="8199" max="8199" width="14.3984375" style="2" customWidth="1"/>
    <col min="8200" max="8201" width="8.5" style="2" bestFit="1" customWidth="1"/>
    <col min="8202" max="8202" width="8.09765625" style="2" bestFit="1" customWidth="1"/>
    <col min="8203" max="8450" width="9" style="2" customWidth="1"/>
    <col min="8451" max="8451" width="7.19921875" style="2" customWidth="1"/>
    <col min="8452" max="8452" width="63.3984375" style="2" customWidth="1"/>
    <col min="8453" max="8453" width="11.19921875" style="2" customWidth="1"/>
    <col min="8454" max="8454" width="11.59765625" style="2" customWidth="1"/>
    <col min="8455" max="8455" width="14.3984375" style="2" customWidth="1"/>
    <col min="8456" max="8457" width="8.5" style="2" bestFit="1" customWidth="1"/>
    <col min="8458" max="8458" width="8.09765625" style="2" bestFit="1" customWidth="1"/>
    <col min="8459" max="8706" width="9" style="2" customWidth="1"/>
    <col min="8707" max="8707" width="7.19921875" style="2" customWidth="1"/>
    <col min="8708" max="8708" width="63.3984375" style="2" customWidth="1"/>
    <col min="8709" max="8709" width="11.19921875" style="2" customWidth="1"/>
    <col min="8710" max="8710" width="11.59765625" style="2" customWidth="1"/>
    <col min="8711" max="8711" width="14.3984375" style="2" customWidth="1"/>
    <col min="8712" max="8713" width="8.5" style="2" bestFit="1" customWidth="1"/>
    <col min="8714" max="8714" width="8.09765625" style="2" bestFit="1" customWidth="1"/>
    <col min="8715" max="8962" width="9" style="2" customWidth="1"/>
    <col min="8963" max="8963" width="7.19921875" style="2" customWidth="1"/>
    <col min="8964" max="8964" width="63.3984375" style="2" customWidth="1"/>
    <col min="8965" max="8965" width="11.19921875" style="2" customWidth="1"/>
    <col min="8966" max="8966" width="11.59765625" style="2" customWidth="1"/>
    <col min="8967" max="8967" width="14.3984375" style="2" customWidth="1"/>
    <col min="8968" max="8969" width="8.5" style="2" bestFit="1" customWidth="1"/>
    <col min="8970" max="8970" width="8.09765625" style="2" bestFit="1" customWidth="1"/>
    <col min="8971" max="9218" width="9" style="2" customWidth="1"/>
    <col min="9219" max="9219" width="7.19921875" style="2" customWidth="1"/>
    <col min="9220" max="9220" width="63.3984375" style="2" customWidth="1"/>
    <col min="9221" max="9221" width="11.19921875" style="2" customWidth="1"/>
    <col min="9222" max="9222" width="11.59765625" style="2" customWidth="1"/>
    <col min="9223" max="9223" width="14.3984375" style="2" customWidth="1"/>
    <col min="9224" max="9225" width="8.5" style="2" bestFit="1" customWidth="1"/>
    <col min="9226" max="9226" width="8.09765625" style="2" bestFit="1" customWidth="1"/>
    <col min="9227" max="9474" width="9" style="2" customWidth="1"/>
    <col min="9475" max="9475" width="7.19921875" style="2" customWidth="1"/>
    <col min="9476" max="9476" width="63.3984375" style="2" customWidth="1"/>
    <col min="9477" max="9477" width="11.19921875" style="2" customWidth="1"/>
    <col min="9478" max="9478" width="11.59765625" style="2" customWidth="1"/>
    <col min="9479" max="9479" width="14.3984375" style="2" customWidth="1"/>
    <col min="9480" max="9481" width="8.5" style="2" bestFit="1" customWidth="1"/>
    <col min="9482" max="9482" width="8.09765625" style="2" bestFit="1" customWidth="1"/>
    <col min="9483" max="9730" width="9" style="2" customWidth="1"/>
    <col min="9731" max="9731" width="7.19921875" style="2" customWidth="1"/>
    <col min="9732" max="9732" width="63.3984375" style="2" customWidth="1"/>
    <col min="9733" max="9733" width="11.19921875" style="2" customWidth="1"/>
    <col min="9734" max="9734" width="11.59765625" style="2" customWidth="1"/>
    <col min="9735" max="9735" width="14.3984375" style="2" customWidth="1"/>
    <col min="9736" max="9737" width="8.5" style="2" bestFit="1" customWidth="1"/>
    <col min="9738" max="9738" width="8.09765625" style="2" bestFit="1" customWidth="1"/>
    <col min="9739" max="9986" width="9" style="2" customWidth="1"/>
    <col min="9987" max="9987" width="7.19921875" style="2" customWidth="1"/>
    <col min="9988" max="9988" width="63.3984375" style="2" customWidth="1"/>
    <col min="9989" max="9989" width="11.19921875" style="2" customWidth="1"/>
    <col min="9990" max="9990" width="11.59765625" style="2" customWidth="1"/>
    <col min="9991" max="9991" width="14.3984375" style="2" customWidth="1"/>
    <col min="9992" max="9993" width="8.5" style="2" bestFit="1" customWidth="1"/>
    <col min="9994" max="9994" width="8.09765625" style="2" bestFit="1" customWidth="1"/>
    <col min="9995" max="10242" width="9" style="2" customWidth="1"/>
    <col min="10243" max="10243" width="7.19921875" style="2" customWidth="1"/>
    <col min="10244" max="10244" width="63.3984375" style="2" customWidth="1"/>
    <col min="10245" max="10245" width="11.19921875" style="2" customWidth="1"/>
    <col min="10246" max="10246" width="11.59765625" style="2" customWidth="1"/>
    <col min="10247" max="10247" width="14.3984375" style="2" customWidth="1"/>
    <col min="10248" max="10249" width="8.5" style="2" bestFit="1" customWidth="1"/>
    <col min="10250" max="10250" width="8.09765625" style="2" bestFit="1" customWidth="1"/>
    <col min="10251" max="10498" width="9" style="2" customWidth="1"/>
    <col min="10499" max="10499" width="7.19921875" style="2" customWidth="1"/>
    <col min="10500" max="10500" width="63.3984375" style="2" customWidth="1"/>
    <col min="10501" max="10501" width="11.19921875" style="2" customWidth="1"/>
    <col min="10502" max="10502" width="11.59765625" style="2" customWidth="1"/>
    <col min="10503" max="10503" width="14.3984375" style="2" customWidth="1"/>
    <col min="10504" max="10505" width="8.5" style="2" bestFit="1" customWidth="1"/>
    <col min="10506" max="10506" width="8.09765625" style="2" bestFit="1" customWidth="1"/>
    <col min="10507" max="10754" width="9" style="2" customWidth="1"/>
    <col min="10755" max="10755" width="7.19921875" style="2" customWidth="1"/>
    <col min="10756" max="10756" width="63.3984375" style="2" customWidth="1"/>
    <col min="10757" max="10757" width="11.19921875" style="2" customWidth="1"/>
    <col min="10758" max="10758" width="11.59765625" style="2" customWidth="1"/>
    <col min="10759" max="10759" width="14.3984375" style="2" customWidth="1"/>
    <col min="10760" max="10761" width="8.5" style="2" bestFit="1" customWidth="1"/>
    <col min="10762" max="10762" width="8.09765625" style="2" bestFit="1" customWidth="1"/>
    <col min="10763" max="11010" width="9" style="2" customWidth="1"/>
    <col min="11011" max="11011" width="7.19921875" style="2" customWidth="1"/>
    <col min="11012" max="11012" width="63.3984375" style="2" customWidth="1"/>
    <col min="11013" max="11013" width="11.19921875" style="2" customWidth="1"/>
    <col min="11014" max="11014" width="11.59765625" style="2" customWidth="1"/>
    <col min="11015" max="11015" width="14.3984375" style="2" customWidth="1"/>
    <col min="11016" max="11017" width="8.5" style="2" bestFit="1" customWidth="1"/>
    <col min="11018" max="11018" width="8.09765625" style="2" bestFit="1" customWidth="1"/>
    <col min="11019" max="11266" width="9" style="2" customWidth="1"/>
    <col min="11267" max="11267" width="7.19921875" style="2" customWidth="1"/>
    <col min="11268" max="11268" width="63.3984375" style="2" customWidth="1"/>
    <col min="11269" max="11269" width="11.19921875" style="2" customWidth="1"/>
    <col min="11270" max="11270" width="11.59765625" style="2" customWidth="1"/>
    <col min="11271" max="11271" width="14.3984375" style="2" customWidth="1"/>
    <col min="11272" max="11273" width="8.5" style="2" bestFit="1" customWidth="1"/>
    <col min="11274" max="11274" width="8.09765625" style="2" bestFit="1" customWidth="1"/>
    <col min="11275" max="11522" width="9" style="2" customWidth="1"/>
    <col min="11523" max="11523" width="7.19921875" style="2" customWidth="1"/>
    <col min="11524" max="11524" width="63.3984375" style="2" customWidth="1"/>
    <col min="11525" max="11525" width="11.19921875" style="2" customWidth="1"/>
    <col min="11526" max="11526" width="11.59765625" style="2" customWidth="1"/>
    <col min="11527" max="11527" width="14.3984375" style="2" customWidth="1"/>
    <col min="11528" max="11529" width="8.5" style="2" bestFit="1" customWidth="1"/>
    <col min="11530" max="11530" width="8.09765625" style="2" bestFit="1" customWidth="1"/>
    <col min="11531" max="11778" width="9" style="2" customWidth="1"/>
    <col min="11779" max="11779" width="7.19921875" style="2" customWidth="1"/>
    <col min="11780" max="11780" width="63.3984375" style="2" customWidth="1"/>
    <col min="11781" max="11781" width="11.19921875" style="2" customWidth="1"/>
    <col min="11782" max="11782" width="11.59765625" style="2" customWidth="1"/>
    <col min="11783" max="11783" width="14.3984375" style="2" customWidth="1"/>
    <col min="11784" max="11785" width="8.5" style="2" bestFit="1" customWidth="1"/>
    <col min="11786" max="11786" width="8.09765625" style="2" bestFit="1" customWidth="1"/>
    <col min="11787" max="12034" width="9" style="2" customWidth="1"/>
    <col min="12035" max="12035" width="7.19921875" style="2" customWidth="1"/>
    <col min="12036" max="12036" width="63.3984375" style="2" customWidth="1"/>
    <col min="12037" max="12037" width="11.19921875" style="2" customWidth="1"/>
    <col min="12038" max="12038" width="11.59765625" style="2" customWidth="1"/>
    <col min="12039" max="12039" width="14.3984375" style="2" customWidth="1"/>
    <col min="12040" max="12041" width="8.5" style="2" bestFit="1" customWidth="1"/>
    <col min="12042" max="12042" width="8.09765625" style="2" bestFit="1" customWidth="1"/>
    <col min="12043" max="12290" width="9" style="2" customWidth="1"/>
    <col min="12291" max="12291" width="7.19921875" style="2" customWidth="1"/>
    <col min="12292" max="12292" width="63.3984375" style="2" customWidth="1"/>
    <col min="12293" max="12293" width="11.19921875" style="2" customWidth="1"/>
    <col min="12294" max="12294" width="11.59765625" style="2" customWidth="1"/>
    <col min="12295" max="12295" width="14.3984375" style="2" customWidth="1"/>
    <col min="12296" max="12297" width="8.5" style="2" bestFit="1" customWidth="1"/>
    <col min="12298" max="12298" width="8.09765625" style="2" bestFit="1" customWidth="1"/>
    <col min="12299" max="12546" width="9" style="2" customWidth="1"/>
    <col min="12547" max="12547" width="7.19921875" style="2" customWidth="1"/>
    <col min="12548" max="12548" width="63.3984375" style="2" customWidth="1"/>
    <col min="12549" max="12549" width="11.19921875" style="2" customWidth="1"/>
    <col min="12550" max="12550" width="11.59765625" style="2" customWidth="1"/>
    <col min="12551" max="12551" width="14.3984375" style="2" customWidth="1"/>
    <col min="12552" max="12553" width="8.5" style="2" bestFit="1" customWidth="1"/>
    <col min="12554" max="12554" width="8.09765625" style="2" bestFit="1" customWidth="1"/>
    <col min="12555" max="12802" width="9" style="2" customWidth="1"/>
    <col min="12803" max="12803" width="7.19921875" style="2" customWidth="1"/>
    <col min="12804" max="12804" width="63.3984375" style="2" customWidth="1"/>
    <col min="12805" max="12805" width="11.19921875" style="2" customWidth="1"/>
    <col min="12806" max="12806" width="11.59765625" style="2" customWidth="1"/>
    <col min="12807" max="12807" width="14.3984375" style="2" customWidth="1"/>
    <col min="12808" max="12809" width="8.5" style="2" bestFit="1" customWidth="1"/>
    <col min="12810" max="12810" width="8.09765625" style="2" bestFit="1" customWidth="1"/>
    <col min="12811" max="13058" width="9" style="2" customWidth="1"/>
    <col min="13059" max="13059" width="7.19921875" style="2" customWidth="1"/>
    <col min="13060" max="13060" width="63.3984375" style="2" customWidth="1"/>
    <col min="13061" max="13061" width="11.19921875" style="2" customWidth="1"/>
    <col min="13062" max="13062" width="11.59765625" style="2" customWidth="1"/>
    <col min="13063" max="13063" width="14.3984375" style="2" customWidth="1"/>
    <col min="13064" max="13065" width="8.5" style="2" bestFit="1" customWidth="1"/>
    <col min="13066" max="13066" width="8.09765625" style="2" bestFit="1" customWidth="1"/>
    <col min="13067" max="13314" width="9" style="2" customWidth="1"/>
    <col min="13315" max="13315" width="7.19921875" style="2" customWidth="1"/>
    <col min="13316" max="13316" width="63.3984375" style="2" customWidth="1"/>
    <col min="13317" max="13317" width="11.19921875" style="2" customWidth="1"/>
    <col min="13318" max="13318" width="11.59765625" style="2" customWidth="1"/>
    <col min="13319" max="13319" width="14.3984375" style="2" customWidth="1"/>
    <col min="13320" max="13321" width="8.5" style="2" bestFit="1" customWidth="1"/>
    <col min="13322" max="13322" width="8.09765625" style="2" bestFit="1" customWidth="1"/>
    <col min="13323" max="13570" width="9" style="2" customWidth="1"/>
    <col min="13571" max="13571" width="7.19921875" style="2" customWidth="1"/>
    <col min="13572" max="13572" width="63.3984375" style="2" customWidth="1"/>
    <col min="13573" max="13573" width="11.19921875" style="2" customWidth="1"/>
    <col min="13574" max="13574" width="11.59765625" style="2" customWidth="1"/>
    <col min="13575" max="13575" width="14.3984375" style="2" customWidth="1"/>
    <col min="13576" max="13577" width="8.5" style="2" bestFit="1" customWidth="1"/>
    <col min="13578" max="13578" width="8.09765625" style="2" bestFit="1" customWidth="1"/>
    <col min="13579" max="13826" width="9" style="2" customWidth="1"/>
    <col min="13827" max="13827" width="7.19921875" style="2" customWidth="1"/>
    <col min="13828" max="13828" width="63.3984375" style="2" customWidth="1"/>
    <col min="13829" max="13829" width="11.19921875" style="2" customWidth="1"/>
    <col min="13830" max="13830" width="11.59765625" style="2" customWidth="1"/>
    <col min="13831" max="13831" width="14.3984375" style="2" customWidth="1"/>
    <col min="13832" max="13833" width="8.5" style="2" bestFit="1" customWidth="1"/>
    <col min="13834" max="13834" width="8.09765625" style="2" bestFit="1" customWidth="1"/>
    <col min="13835" max="14082" width="9" style="2" customWidth="1"/>
    <col min="14083" max="14083" width="7.19921875" style="2" customWidth="1"/>
    <col min="14084" max="14084" width="63.3984375" style="2" customWidth="1"/>
    <col min="14085" max="14085" width="11.19921875" style="2" customWidth="1"/>
    <col min="14086" max="14086" width="11.59765625" style="2" customWidth="1"/>
    <col min="14087" max="14087" width="14.3984375" style="2" customWidth="1"/>
    <col min="14088" max="14089" width="8.5" style="2" bestFit="1" customWidth="1"/>
    <col min="14090" max="14090" width="8.09765625" style="2" bestFit="1" customWidth="1"/>
    <col min="14091" max="14338" width="9" style="2" customWidth="1"/>
    <col min="14339" max="14339" width="7.19921875" style="2" customWidth="1"/>
    <col min="14340" max="14340" width="63.3984375" style="2" customWidth="1"/>
    <col min="14341" max="14341" width="11.19921875" style="2" customWidth="1"/>
    <col min="14342" max="14342" width="11.59765625" style="2" customWidth="1"/>
    <col min="14343" max="14343" width="14.3984375" style="2" customWidth="1"/>
    <col min="14344" max="14345" width="8.5" style="2" bestFit="1" customWidth="1"/>
    <col min="14346" max="14346" width="8.09765625" style="2" bestFit="1" customWidth="1"/>
    <col min="14347" max="14594" width="9" style="2" customWidth="1"/>
    <col min="14595" max="14595" width="7.19921875" style="2" customWidth="1"/>
    <col min="14596" max="14596" width="63.3984375" style="2" customWidth="1"/>
    <col min="14597" max="14597" width="11.19921875" style="2" customWidth="1"/>
    <col min="14598" max="14598" width="11.59765625" style="2" customWidth="1"/>
    <col min="14599" max="14599" width="14.3984375" style="2" customWidth="1"/>
    <col min="14600" max="14601" width="8.5" style="2" bestFit="1" customWidth="1"/>
    <col min="14602" max="14602" width="8.09765625" style="2" bestFit="1" customWidth="1"/>
    <col min="14603" max="14850" width="9" style="2" customWidth="1"/>
    <col min="14851" max="14851" width="7.19921875" style="2" customWidth="1"/>
    <col min="14852" max="14852" width="63.3984375" style="2" customWidth="1"/>
    <col min="14853" max="14853" width="11.19921875" style="2" customWidth="1"/>
    <col min="14854" max="14854" width="11.59765625" style="2" customWidth="1"/>
    <col min="14855" max="14855" width="14.3984375" style="2" customWidth="1"/>
    <col min="14856" max="14857" width="8.5" style="2" bestFit="1" customWidth="1"/>
    <col min="14858" max="14858" width="8.09765625" style="2" bestFit="1" customWidth="1"/>
    <col min="14859" max="15106" width="9" style="2" customWidth="1"/>
    <col min="15107" max="15107" width="7.19921875" style="2" customWidth="1"/>
    <col min="15108" max="15108" width="63.3984375" style="2" customWidth="1"/>
    <col min="15109" max="15109" width="11.19921875" style="2" customWidth="1"/>
    <col min="15110" max="15110" width="11.59765625" style="2" customWidth="1"/>
    <col min="15111" max="15111" width="14.3984375" style="2" customWidth="1"/>
    <col min="15112" max="15113" width="8.5" style="2" bestFit="1" customWidth="1"/>
    <col min="15114" max="15114" width="8.09765625" style="2" bestFit="1" customWidth="1"/>
    <col min="15115" max="15362" width="9" style="2" customWidth="1"/>
    <col min="15363" max="15363" width="7.19921875" style="2" customWidth="1"/>
    <col min="15364" max="15364" width="63.3984375" style="2" customWidth="1"/>
    <col min="15365" max="15365" width="11.19921875" style="2" customWidth="1"/>
    <col min="15366" max="15366" width="11.59765625" style="2" customWidth="1"/>
    <col min="15367" max="15367" width="14.3984375" style="2" customWidth="1"/>
    <col min="15368" max="15369" width="8.5" style="2" bestFit="1" customWidth="1"/>
    <col min="15370" max="15370" width="8.09765625" style="2" bestFit="1" customWidth="1"/>
    <col min="15371" max="15618" width="9" style="2" customWidth="1"/>
    <col min="15619" max="15619" width="7.19921875" style="2" customWidth="1"/>
    <col min="15620" max="15620" width="63.3984375" style="2" customWidth="1"/>
    <col min="15621" max="15621" width="11.19921875" style="2" customWidth="1"/>
    <col min="15622" max="15622" width="11.59765625" style="2" customWidth="1"/>
    <col min="15623" max="15623" width="14.3984375" style="2" customWidth="1"/>
    <col min="15624" max="15625" width="8.5" style="2" bestFit="1" customWidth="1"/>
    <col min="15626" max="15626" width="8.09765625" style="2" bestFit="1" customWidth="1"/>
    <col min="15627" max="15874" width="9" style="2" customWidth="1"/>
    <col min="15875" max="15875" width="7.19921875" style="2" customWidth="1"/>
    <col min="15876" max="15876" width="63.3984375" style="2" customWidth="1"/>
    <col min="15877" max="15877" width="11.19921875" style="2" customWidth="1"/>
    <col min="15878" max="15878" width="11.59765625" style="2" customWidth="1"/>
    <col min="15879" max="15879" width="14.3984375" style="2" customWidth="1"/>
    <col min="15880" max="15881" width="8.5" style="2" bestFit="1" customWidth="1"/>
    <col min="15882" max="15882" width="8.09765625" style="2" bestFit="1" customWidth="1"/>
    <col min="15883" max="16130" width="9" style="2" customWidth="1"/>
    <col min="16131" max="16131" width="7.19921875" style="2" customWidth="1"/>
    <col min="16132" max="16132" width="63.3984375" style="2" customWidth="1"/>
    <col min="16133" max="16133" width="11.19921875" style="2" customWidth="1"/>
    <col min="16134" max="16134" width="11.59765625" style="2" customWidth="1"/>
    <col min="16135" max="16135" width="14.3984375" style="2" customWidth="1"/>
    <col min="16136" max="16137" width="8.5" style="2" bestFit="1" customWidth="1"/>
    <col min="16138" max="16138" width="8.09765625" style="2" bestFit="1" customWidth="1"/>
    <col min="16139" max="16384" width="9" style="2" customWidth="1"/>
  </cols>
  <sheetData>
    <row r="1" spans="1:10" ht="18.75">
      <c r="A1" s="118"/>
      <c r="B1" s="118"/>
      <c r="C1" s="118"/>
      <c r="D1" s="118"/>
      <c r="E1" s="118"/>
      <c r="F1" s="119" t="s">
        <v>0</v>
      </c>
      <c r="G1" s="119"/>
      <c r="H1" s="1"/>
      <c r="I1" s="1"/>
      <c r="J1" s="1"/>
    </row>
    <row r="2" spans="1:10" ht="15">
      <c r="A2" s="118"/>
      <c r="B2" s="118"/>
      <c r="C2" s="118"/>
      <c r="D2" s="118"/>
      <c r="E2" s="118"/>
      <c r="F2" s="120" t="s">
        <v>221</v>
      </c>
      <c r="G2" s="120"/>
      <c r="H2" s="1"/>
      <c r="I2" s="1"/>
      <c r="J2" s="1"/>
    </row>
    <row r="3" spans="1:10" ht="15">
      <c r="A3" s="118"/>
      <c r="B3" s="118"/>
      <c r="C3" s="118"/>
      <c r="D3" s="118"/>
      <c r="E3" s="118"/>
      <c r="F3" s="120" t="s">
        <v>222</v>
      </c>
      <c r="G3" s="120"/>
      <c r="H3" s="1"/>
      <c r="I3" s="1"/>
      <c r="J3" s="1"/>
    </row>
    <row r="4" spans="1:10" ht="15">
      <c r="A4" s="118"/>
      <c r="B4" s="118"/>
      <c r="C4" s="118"/>
      <c r="D4" s="118"/>
      <c r="E4" s="118"/>
      <c r="F4" s="120" t="s">
        <v>213</v>
      </c>
      <c r="G4" s="120"/>
      <c r="H4" s="1"/>
      <c r="I4" s="1"/>
      <c r="J4" s="1"/>
    </row>
    <row r="5" spans="1:10" ht="15">
      <c r="A5" s="118"/>
      <c r="B5" s="118"/>
      <c r="C5" s="118"/>
      <c r="D5" s="118"/>
      <c r="E5" s="118"/>
      <c r="F5" s="121"/>
      <c r="G5" s="121"/>
      <c r="H5" s="1"/>
      <c r="I5" s="1"/>
      <c r="J5" s="1"/>
    </row>
    <row r="6" spans="1:10" ht="18.75">
      <c r="A6" s="122" t="s">
        <v>1</v>
      </c>
      <c r="B6" s="122"/>
      <c r="C6" s="122"/>
      <c r="D6" s="122"/>
      <c r="E6" s="122"/>
      <c r="F6" s="122"/>
      <c r="G6" s="122"/>
      <c r="H6" s="1"/>
      <c r="I6" s="1"/>
      <c r="J6" s="1"/>
    </row>
    <row r="7" spans="1:10" ht="18.75">
      <c r="A7" s="122" t="s">
        <v>2</v>
      </c>
      <c r="B7" s="122"/>
      <c r="C7" s="122"/>
      <c r="D7" s="122"/>
      <c r="E7" s="122"/>
      <c r="F7" s="122"/>
      <c r="G7" s="122"/>
      <c r="H7" s="1"/>
      <c r="I7" s="1"/>
      <c r="J7" s="1"/>
    </row>
    <row r="8" spans="1:10" ht="15">
      <c r="A8" s="123"/>
      <c r="B8" s="123"/>
      <c r="C8" s="123"/>
      <c r="D8" s="123"/>
      <c r="E8" s="123"/>
      <c r="F8" s="123"/>
      <c r="G8" s="123"/>
      <c r="H8" s="1"/>
      <c r="I8" s="1"/>
      <c r="J8" s="1"/>
    </row>
    <row r="9" spans="1:10" ht="15">
      <c r="A9" s="124" t="s">
        <v>3</v>
      </c>
      <c r="B9" s="124" t="s">
        <v>4</v>
      </c>
      <c r="C9" s="124" t="s">
        <v>5</v>
      </c>
      <c r="D9" s="124" t="s">
        <v>6</v>
      </c>
      <c r="E9" s="125" t="s">
        <v>7</v>
      </c>
      <c r="F9" s="126"/>
      <c r="G9" s="127"/>
      <c r="H9" s="3"/>
      <c r="I9" s="3"/>
      <c r="J9" s="3"/>
    </row>
    <row r="10" spans="1:10" ht="15">
      <c r="A10" s="124"/>
      <c r="B10" s="124"/>
      <c r="C10" s="124"/>
      <c r="D10" s="124"/>
      <c r="E10" s="128" t="s">
        <v>8</v>
      </c>
      <c r="F10" s="128" t="s">
        <v>9</v>
      </c>
      <c r="G10" s="128"/>
      <c r="H10" s="3"/>
      <c r="I10" s="3"/>
      <c r="J10" s="3"/>
    </row>
    <row r="11" spans="1:10" ht="15">
      <c r="A11" s="124"/>
      <c r="B11" s="124"/>
      <c r="C11" s="124"/>
      <c r="D11" s="124"/>
      <c r="E11" s="128"/>
      <c r="F11" s="4" t="s">
        <v>10</v>
      </c>
      <c r="G11" s="4" t="s">
        <v>11</v>
      </c>
      <c r="H11" s="3"/>
      <c r="I11" s="3"/>
      <c r="J11" s="3"/>
    </row>
    <row r="12" spans="1:10" ht="15">
      <c r="A12" s="5">
        <v>1</v>
      </c>
      <c r="B12" s="5">
        <v>2</v>
      </c>
      <c r="C12" s="5">
        <v>3</v>
      </c>
      <c r="D12" s="5">
        <v>4</v>
      </c>
      <c r="E12" s="6">
        <v>5</v>
      </c>
      <c r="F12" s="6">
        <v>6</v>
      </c>
      <c r="G12" s="6">
        <v>7</v>
      </c>
      <c r="H12" s="1"/>
      <c r="I12" s="1"/>
      <c r="J12" s="1"/>
    </row>
    <row r="13" spans="1:10" ht="19.5" customHeight="1">
      <c r="A13" s="7" t="s">
        <v>12</v>
      </c>
      <c r="B13" s="7"/>
      <c r="C13" s="7"/>
      <c r="D13" s="8" t="s">
        <v>13</v>
      </c>
      <c r="E13" s="9">
        <f aca="true" t="shared" si="0" ref="E13:E31">SUM(F13:G13)</f>
        <v>2950</v>
      </c>
      <c r="F13" s="9">
        <f>F14+F16</f>
        <v>2950</v>
      </c>
      <c r="G13" s="9" t="s">
        <v>14</v>
      </c>
      <c r="H13" s="10" t="str">
        <f>IF($G14&gt;0,$G14," ")</f>
        <v/>
      </c>
      <c r="I13" s="11"/>
      <c r="J13" s="11"/>
    </row>
    <row r="14" spans="1:10" ht="18.75" customHeight="1">
      <c r="A14" s="12"/>
      <c r="B14" s="13" t="s">
        <v>15</v>
      </c>
      <c r="C14" s="14"/>
      <c r="D14" s="15" t="s">
        <v>16</v>
      </c>
      <c r="E14" s="16">
        <f t="shared" si="0"/>
        <v>250</v>
      </c>
      <c r="F14" s="16">
        <f>F15</f>
        <v>250</v>
      </c>
      <c r="G14" s="17" t="str">
        <f>IF(G15&gt;0,G15,"")</f>
        <v/>
      </c>
      <c r="H14" s="3"/>
      <c r="I14" s="3"/>
      <c r="J14" s="3"/>
    </row>
    <row r="15" spans="1:10" ht="36.75" customHeight="1">
      <c r="A15" s="18"/>
      <c r="B15" s="19"/>
      <c r="C15" s="20" t="s">
        <v>17</v>
      </c>
      <c r="D15" s="21" t="s">
        <v>18</v>
      </c>
      <c r="E15" s="22">
        <f t="shared" si="0"/>
        <v>250</v>
      </c>
      <c r="F15" s="22">
        <v>250</v>
      </c>
      <c r="G15" s="22"/>
      <c r="H15" s="3"/>
      <c r="I15" s="3"/>
      <c r="J15" s="3"/>
    </row>
    <row r="16" spans="1:10" ht="18" customHeight="1">
      <c r="A16" s="18"/>
      <c r="B16" s="19" t="s">
        <v>19</v>
      </c>
      <c r="C16" s="20"/>
      <c r="D16" s="23" t="s">
        <v>20</v>
      </c>
      <c r="E16" s="24">
        <f>F16</f>
        <v>2700</v>
      </c>
      <c r="F16" s="24">
        <f>F17</f>
        <v>2700</v>
      </c>
      <c r="G16" s="24"/>
      <c r="H16" s="3"/>
      <c r="I16" s="3"/>
      <c r="J16" s="3"/>
    </row>
    <row r="17" spans="1:10" ht="38.25" customHeight="1">
      <c r="A17" s="14"/>
      <c r="B17" s="19"/>
      <c r="C17" s="19" t="s">
        <v>21</v>
      </c>
      <c r="D17" s="21" t="s">
        <v>22</v>
      </c>
      <c r="E17" s="22">
        <f>F17</f>
        <v>2700</v>
      </c>
      <c r="F17" s="22">
        <v>2700</v>
      </c>
      <c r="G17" s="22"/>
      <c r="H17" s="3"/>
      <c r="I17" s="3"/>
      <c r="J17" s="3"/>
    </row>
    <row r="18" spans="1:10" ht="18" customHeight="1">
      <c r="A18" s="7" t="s">
        <v>23</v>
      </c>
      <c r="B18" s="25"/>
      <c r="C18" s="7"/>
      <c r="D18" s="26" t="s">
        <v>24</v>
      </c>
      <c r="E18" s="9">
        <f t="shared" si="0"/>
        <v>287405</v>
      </c>
      <c r="F18" s="9">
        <f>F19</f>
        <v>287405</v>
      </c>
      <c r="G18" s="9" t="s">
        <v>14</v>
      </c>
      <c r="H18" s="10" t="str">
        <f>IF($G19&gt;0,$G19," ")</f>
        <v/>
      </c>
      <c r="I18" s="3"/>
      <c r="J18" s="3"/>
    </row>
    <row r="19" spans="1:10" ht="18" customHeight="1">
      <c r="A19" s="12"/>
      <c r="B19" s="20" t="s">
        <v>25</v>
      </c>
      <c r="C19" s="20"/>
      <c r="D19" s="23" t="s">
        <v>26</v>
      </c>
      <c r="E19" s="24">
        <f t="shared" si="0"/>
        <v>287405</v>
      </c>
      <c r="F19" s="24">
        <f>F20</f>
        <v>287405</v>
      </c>
      <c r="G19" s="22" t="str">
        <f>IF(G20&gt;0,G20,"")</f>
        <v/>
      </c>
      <c r="H19" s="3"/>
      <c r="I19" s="3"/>
      <c r="J19" s="3"/>
    </row>
    <row r="20" spans="1:10" ht="49.5" customHeight="1">
      <c r="A20" s="14"/>
      <c r="B20" s="20"/>
      <c r="C20" s="20" t="s">
        <v>27</v>
      </c>
      <c r="D20" s="21" t="s">
        <v>28</v>
      </c>
      <c r="E20" s="22">
        <f t="shared" si="0"/>
        <v>287405</v>
      </c>
      <c r="F20" s="22">
        <v>287405</v>
      </c>
      <c r="G20" s="22"/>
      <c r="H20" s="3"/>
      <c r="I20" s="3"/>
      <c r="J20" s="3"/>
    </row>
    <row r="21" spans="1:10" ht="18" customHeight="1">
      <c r="A21" s="27" t="s">
        <v>29</v>
      </c>
      <c r="B21" s="28"/>
      <c r="C21" s="28"/>
      <c r="D21" s="29" t="s">
        <v>30</v>
      </c>
      <c r="E21" s="30">
        <f>F21</f>
        <v>56731</v>
      </c>
      <c r="F21" s="30">
        <f>F22</f>
        <v>56731</v>
      </c>
      <c r="G21" s="30"/>
      <c r="H21" s="3"/>
      <c r="I21" s="3"/>
      <c r="J21" s="3"/>
    </row>
    <row r="22" spans="1:10" ht="20.25" customHeight="1">
      <c r="A22" s="12"/>
      <c r="B22" s="20" t="s">
        <v>31</v>
      </c>
      <c r="C22" s="20"/>
      <c r="D22" s="23" t="s">
        <v>32</v>
      </c>
      <c r="E22" s="24">
        <f>F22</f>
        <v>56731</v>
      </c>
      <c r="F22" s="24">
        <f>SUM(F23:F24)</f>
        <v>56731</v>
      </c>
      <c r="G22" s="22"/>
      <c r="H22" s="3"/>
      <c r="I22" s="3"/>
      <c r="J22" s="3"/>
    </row>
    <row r="23" spans="1:10" ht="52.5" customHeight="1">
      <c r="A23" s="18"/>
      <c r="B23" s="12"/>
      <c r="C23" s="19" t="s">
        <v>33</v>
      </c>
      <c r="D23" s="21" t="s">
        <v>34</v>
      </c>
      <c r="E23" s="22">
        <f>F23</f>
        <v>48221</v>
      </c>
      <c r="F23" s="22">
        <v>48221</v>
      </c>
      <c r="G23" s="22"/>
      <c r="H23" s="3"/>
      <c r="I23" s="3" t="s">
        <v>14</v>
      </c>
      <c r="J23" s="3"/>
    </row>
    <row r="24" spans="1:10" ht="52.5" customHeight="1">
      <c r="A24" s="14"/>
      <c r="B24" s="14"/>
      <c r="C24" s="19" t="s">
        <v>35</v>
      </c>
      <c r="D24" s="21" t="s">
        <v>34</v>
      </c>
      <c r="E24" s="22">
        <f>F24</f>
        <v>8510</v>
      </c>
      <c r="F24" s="22">
        <v>8510</v>
      </c>
      <c r="G24" s="22"/>
      <c r="H24" s="3"/>
      <c r="I24" s="3"/>
      <c r="J24" s="3"/>
    </row>
    <row r="25" spans="1:10" ht="18.75" customHeight="1">
      <c r="A25" s="31" t="s">
        <v>36</v>
      </c>
      <c r="B25" s="31"/>
      <c r="C25" s="7"/>
      <c r="D25" s="26" t="s">
        <v>37</v>
      </c>
      <c r="E25" s="9">
        <f t="shared" si="0"/>
        <v>423938</v>
      </c>
      <c r="F25" s="9">
        <f>F26</f>
        <v>89938</v>
      </c>
      <c r="G25" s="9">
        <f>SUM(G26)</f>
        <v>334000</v>
      </c>
      <c r="H25" s="10">
        <f>IF($G26&gt;0,$G26," ")</f>
        <v>334000</v>
      </c>
      <c r="I25" s="11"/>
      <c r="J25" s="11"/>
    </row>
    <row r="26" spans="1:10" ht="17.25" customHeight="1">
      <c r="A26" s="12"/>
      <c r="B26" s="32" t="s">
        <v>38</v>
      </c>
      <c r="C26" s="19"/>
      <c r="D26" s="23" t="s">
        <v>39</v>
      </c>
      <c r="E26" s="24">
        <f t="shared" si="0"/>
        <v>423938</v>
      </c>
      <c r="F26" s="24">
        <f>SUM(F27:F30)</f>
        <v>89938</v>
      </c>
      <c r="G26" s="24">
        <f>SUM(G27:G30)</f>
        <v>334000</v>
      </c>
      <c r="H26" s="3"/>
      <c r="I26" s="3"/>
      <c r="J26" s="3"/>
    </row>
    <row r="27" spans="1:10" ht="19.5" customHeight="1">
      <c r="A27" s="18"/>
      <c r="B27" s="12"/>
      <c r="C27" s="19" t="s">
        <v>40</v>
      </c>
      <c r="D27" s="21" t="s">
        <v>41</v>
      </c>
      <c r="E27" s="22">
        <f t="shared" si="0"/>
        <v>9000</v>
      </c>
      <c r="F27" s="22" t="s">
        <v>14</v>
      </c>
      <c r="G27" s="22">
        <v>9000</v>
      </c>
      <c r="H27" s="3"/>
      <c r="I27" s="3"/>
      <c r="J27" s="3"/>
    </row>
    <row r="28" spans="1:10" ht="18" customHeight="1">
      <c r="A28" s="18"/>
      <c r="B28" s="18"/>
      <c r="C28" s="19" t="s">
        <v>42</v>
      </c>
      <c r="D28" s="21" t="s">
        <v>43</v>
      </c>
      <c r="E28" s="22">
        <f t="shared" si="0"/>
        <v>14938</v>
      </c>
      <c r="F28" s="22">
        <v>14938</v>
      </c>
      <c r="G28" s="22"/>
      <c r="H28" s="3"/>
      <c r="I28" s="3"/>
      <c r="J28" s="3"/>
    </row>
    <row r="29" spans="1:10" ht="45" customHeight="1">
      <c r="A29" s="18"/>
      <c r="B29" s="18"/>
      <c r="C29" s="19" t="s">
        <v>21</v>
      </c>
      <c r="D29" s="21" t="s">
        <v>22</v>
      </c>
      <c r="E29" s="22">
        <f>F29</f>
        <v>75000</v>
      </c>
      <c r="F29" s="22">
        <v>75000</v>
      </c>
      <c r="G29" s="22"/>
      <c r="H29" s="3"/>
      <c r="I29" s="3"/>
      <c r="J29" s="3"/>
    </row>
    <row r="30" spans="1:10" ht="46.5" customHeight="1">
      <c r="A30" s="18"/>
      <c r="B30" s="18"/>
      <c r="C30" s="19" t="s">
        <v>44</v>
      </c>
      <c r="D30" s="21" t="s">
        <v>45</v>
      </c>
      <c r="E30" s="22">
        <f>G30</f>
        <v>325000</v>
      </c>
      <c r="F30" s="22"/>
      <c r="G30" s="22">
        <v>325000</v>
      </c>
      <c r="H30" s="3"/>
      <c r="I30" s="3"/>
      <c r="J30" s="3"/>
    </row>
    <row r="31" spans="1:10" ht="20.25" customHeight="1">
      <c r="A31" s="7" t="s">
        <v>46</v>
      </c>
      <c r="B31" s="7"/>
      <c r="C31" s="7"/>
      <c r="D31" s="26" t="s">
        <v>47</v>
      </c>
      <c r="E31" s="9">
        <f t="shared" si="0"/>
        <v>1961327</v>
      </c>
      <c r="F31" s="9">
        <f>F32</f>
        <v>761327</v>
      </c>
      <c r="G31" s="9">
        <f>SUM(G33:G37)</f>
        <v>1200000</v>
      </c>
      <c r="H31" s="10">
        <f>IF($G32&gt;0,$G32," ")</f>
        <v>1200000</v>
      </c>
      <c r="I31" s="11"/>
      <c r="J31" s="11"/>
    </row>
    <row r="32" spans="1:10" ht="19.5" customHeight="1">
      <c r="A32" s="33"/>
      <c r="B32" s="19" t="s">
        <v>48</v>
      </c>
      <c r="C32" s="20"/>
      <c r="D32" s="23" t="s">
        <v>49</v>
      </c>
      <c r="E32" s="24">
        <f aca="true" t="shared" si="1" ref="E32:E37">SUM(F32:G32)</f>
        <v>1961327</v>
      </c>
      <c r="F32" s="24">
        <f>SUM(F33:F37)</f>
        <v>761327</v>
      </c>
      <c r="G32" s="24">
        <f>SUM(G33:G37)</f>
        <v>1200000</v>
      </c>
      <c r="H32" s="3"/>
      <c r="I32" s="3"/>
      <c r="J32" s="3"/>
    </row>
    <row r="33" spans="1:10" ht="38.25" customHeight="1">
      <c r="A33" s="34"/>
      <c r="B33" s="12"/>
      <c r="C33" s="19" t="s">
        <v>50</v>
      </c>
      <c r="D33" s="21" t="s">
        <v>51</v>
      </c>
      <c r="E33" s="22">
        <f t="shared" si="1"/>
        <v>210000</v>
      </c>
      <c r="F33" s="22">
        <v>210000</v>
      </c>
      <c r="G33" s="22"/>
      <c r="H33" s="3"/>
      <c r="I33" s="3"/>
      <c r="J33" s="3"/>
    </row>
    <row r="34" spans="1:10" ht="51" customHeight="1">
      <c r="A34" s="34"/>
      <c r="B34" s="18"/>
      <c r="C34" s="19" t="s">
        <v>52</v>
      </c>
      <c r="D34" s="21" t="s">
        <v>53</v>
      </c>
      <c r="E34" s="22">
        <f t="shared" si="1"/>
        <v>366827</v>
      </c>
      <c r="F34" s="22">
        <v>366827</v>
      </c>
      <c r="G34" s="22"/>
      <c r="H34" s="3"/>
      <c r="I34" s="3"/>
      <c r="J34" s="3"/>
    </row>
    <row r="35" spans="1:10" ht="36" customHeight="1">
      <c r="A35" s="34"/>
      <c r="B35" s="18"/>
      <c r="C35" s="19" t="s">
        <v>54</v>
      </c>
      <c r="D35" s="21" t="s">
        <v>55</v>
      </c>
      <c r="E35" s="22">
        <f t="shared" si="1"/>
        <v>5000</v>
      </c>
      <c r="F35" s="22">
        <v>5000</v>
      </c>
      <c r="G35" s="22"/>
      <c r="H35" s="3"/>
      <c r="I35" s="3"/>
      <c r="J35" s="3"/>
    </row>
    <row r="36" spans="1:10" ht="33.75" customHeight="1">
      <c r="A36" s="34"/>
      <c r="B36" s="18"/>
      <c r="C36" s="19" t="s">
        <v>56</v>
      </c>
      <c r="D36" s="21" t="s">
        <v>57</v>
      </c>
      <c r="E36" s="22">
        <f>G36</f>
        <v>1200000</v>
      </c>
      <c r="F36" s="22"/>
      <c r="G36" s="22">
        <v>1200000</v>
      </c>
      <c r="H36" s="3"/>
      <c r="I36" s="3"/>
      <c r="J36" s="3"/>
    </row>
    <row r="37" spans="1:10" ht="35.25" customHeight="1">
      <c r="A37" s="35"/>
      <c r="B37" s="14"/>
      <c r="C37" s="19" t="s">
        <v>17</v>
      </c>
      <c r="D37" s="21" t="s">
        <v>18</v>
      </c>
      <c r="E37" s="22">
        <f t="shared" si="1"/>
        <v>179500</v>
      </c>
      <c r="F37" s="22">
        <v>179500</v>
      </c>
      <c r="G37" s="22"/>
      <c r="H37" s="3"/>
      <c r="I37" s="3"/>
      <c r="J37" s="3"/>
    </row>
    <row r="38" spans="1:10" ht="18.75" customHeight="1">
      <c r="A38" s="7" t="s">
        <v>58</v>
      </c>
      <c r="B38" s="7"/>
      <c r="C38" s="7"/>
      <c r="D38" s="26" t="s">
        <v>59</v>
      </c>
      <c r="E38" s="9">
        <f>SUM(F38:G38)</f>
        <v>1091650</v>
      </c>
      <c r="F38" s="9">
        <f>F43+F45+F48+F41+F39</f>
        <v>1091650</v>
      </c>
      <c r="G38" s="9" t="s">
        <v>14</v>
      </c>
      <c r="H38" s="10" t="e">
        <f>IF(($G43+$G45+$G48)&gt;0,($G43+$G45+$G48)," ")</f>
        <v>#VALUE!</v>
      </c>
      <c r="I38" s="3"/>
      <c r="J38" s="3"/>
    </row>
    <row r="39" spans="1:10" ht="19.5" customHeight="1">
      <c r="A39" s="36"/>
      <c r="B39" s="36" t="s">
        <v>60</v>
      </c>
      <c r="C39" s="37"/>
      <c r="D39" s="38" t="s">
        <v>61</v>
      </c>
      <c r="E39" s="39">
        <f>F39</f>
        <v>13600</v>
      </c>
      <c r="F39" s="39">
        <f>F40</f>
        <v>13600</v>
      </c>
      <c r="G39" s="39"/>
      <c r="H39" s="40"/>
      <c r="I39" s="3"/>
      <c r="J39" s="3"/>
    </row>
    <row r="40" spans="1:10" ht="46.5" customHeight="1">
      <c r="A40" s="41"/>
      <c r="B40" s="37"/>
      <c r="C40" s="37" t="s">
        <v>50</v>
      </c>
      <c r="D40" s="42" t="s">
        <v>51</v>
      </c>
      <c r="E40" s="43">
        <f>F40</f>
        <v>13600</v>
      </c>
      <c r="F40" s="43">
        <v>13600</v>
      </c>
      <c r="G40" s="43"/>
      <c r="H40" s="40"/>
      <c r="I40" s="3"/>
      <c r="J40" s="3"/>
    </row>
    <row r="41" spans="1:10" ht="18.75" customHeight="1">
      <c r="A41" s="44"/>
      <c r="B41" s="45" t="s">
        <v>62</v>
      </c>
      <c r="C41" s="46"/>
      <c r="D41" s="47" t="s">
        <v>63</v>
      </c>
      <c r="E41" s="48">
        <f>F41</f>
        <v>540000</v>
      </c>
      <c r="F41" s="48">
        <f>SUM(F42:F42)</f>
        <v>540000</v>
      </c>
      <c r="G41" s="48"/>
      <c r="H41" s="40"/>
      <c r="I41" s="3"/>
      <c r="J41" s="3"/>
    </row>
    <row r="42" spans="1:10" ht="18.75" customHeight="1">
      <c r="A42" s="44"/>
      <c r="B42" s="49"/>
      <c r="C42" s="50" t="s">
        <v>64</v>
      </c>
      <c r="D42" s="51" t="s">
        <v>65</v>
      </c>
      <c r="E42" s="52">
        <f>F42</f>
        <v>540000</v>
      </c>
      <c r="F42" s="52">
        <v>540000</v>
      </c>
      <c r="G42" s="48"/>
      <c r="H42" s="40"/>
      <c r="I42" s="3"/>
      <c r="J42" s="3"/>
    </row>
    <row r="43" spans="1:10" ht="17.25" customHeight="1">
      <c r="A43" s="18"/>
      <c r="B43" s="20" t="s">
        <v>66</v>
      </c>
      <c r="C43" s="20"/>
      <c r="D43" s="53" t="s">
        <v>67</v>
      </c>
      <c r="E43" s="16">
        <f>SUM(F43:G43)</f>
        <v>188300</v>
      </c>
      <c r="F43" s="16">
        <f>F44</f>
        <v>188300</v>
      </c>
      <c r="G43" s="22" t="str">
        <f>IF(G44&gt;0,G44,"")</f>
        <v/>
      </c>
      <c r="H43" s="3"/>
      <c r="I43" s="3"/>
      <c r="J43" s="3"/>
    </row>
    <row r="44" spans="1:10" ht="45" customHeight="1">
      <c r="A44" s="18"/>
      <c r="B44" s="19"/>
      <c r="C44" s="20" t="s">
        <v>50</v>
      </c>
      <c r="D44" s="42" t="s">
        <v>51</v>
      </c>
      <c r="E44" s="22">
        <f>SUM(F44:G44)</f>
        <v>188300</v>
      </c>
      <c r="F44" s="22">
        <v>188300</v>
      </c>
      <c r="G44" s="22"/>
      <c r="H44" s="3"/>
      <c r="I44" s="3"/>
      <c r="J44" s="3"/>
    </row>
    <row r="45" spans="1:10" ht="18.75" customHeight="1">
      <c r="A45" s="18"/>
      <c r="B45" s="19" t="s">
        <v>68</v>
      </c>
      <c r="C45" s="20"/>
      <c r="D45" s="54" t="s">
        <v>69</v>
      </c>
      <c r="E45" s="24">
        <f aca="true" t="shared" si="2" ref="E45:E51">SUM(F45:G45)</f>
        <v>5000</v>
      </c>
      <c r="F45" s="24">
        <f>F46</f>
        <v>5000</v>
      </c>
      <c r="G45" s="22" t="str">
        <f>IF(G46&gt;0,G46,"")</f>
        <v/>
      </c>
      <c r="H45" s="3"/>
      <c r="I45" s="3"/>
      <c r="J45" s="3"/>
    </row>
    <row r="46" spans="1:10" ht="48" customHeight="1">
      <c r="A46" s="14"/>
      <c r="B46" s="19"/>
      <c r="C46" s="20" t="s">
        <v>50</v>
      </c>
      <c r="D46" s="42" t="s">
        <v>51</v>
      </c>
      <c r="E46" s="22">
        <f t="shared" si="2"/>
        <v>5000</v>
      </c>
      <c r="F46" s="22">
        <v>5000</v>
      </c>
      <c r="G46" s="22"/>
      <c r="H46" s="3"/>
      <c r="I46" s="3"/>
      <c r="J46" s="3"/>
    </row>
    <row r="47" spans="1:10" ht="14.25">
      <c r="A47" s="55" t="s">
        <v>70</v>
      </c>
      <c r="B47" s="56" t="s">
        <v>71</v>
      </c>
      <c r="C47" s="56" t="s">
        <v>72</v>
      </c>
      <c r="D47" s="57" t="s">
        <v>73</v>
      </c>
      <c r="E47" s="58">
        <v>5</v>
      </c>
      <c r="F47" s="58">
        <v>6</v>
      </c>
      <c r="G47" s="58">
        <v>7</v>
      </c>
      <c r="H47" s="3"/>
      <c r="I47" s="3"/>
      <c r="J47" s="3"/>
    </row>
    <row r="48" spans="1:10" ht="17.25" customHeight="1">
      <c r="A48" s="18"/>
      <c r="B48" s="19" t="s">
        <v>74</v>
      </c>
      <c r="C48" s="19"/>
      <c r="D48" s="23" t="s">
        <v>75</v>
      </c>
      <c r="E48" s="24">
        <f t="shared" si="2"/>
        <v>344750</v>
      </c>
      <c r="F48" s="24">
        <f>SUM(F49:F50)</f>
        <v>344750</v>
      </c>
      <c r="G48" s="22" t="str">
        <f>IF((G49+G50)&gt;0,(G49+G50),"")</f>
        <v/>
      </c>
      <c r="H48" s="3"/>
      <c r="I48" s="3"/>
      <c r="J48" s="3"/>
    </row>
    <row r="49" spans="1:10" ht="33.75" customHeight="1">
      <c r="A49" s="18"/>
      <c r="B49" s="13"/>
      <c r="C49" s="19" t="s">
        <v>50</v>
      </c>
      <c r="D49" s="21" t="s">
        <v>51</v>
      </c>
      <c r="E49" s="22">
        <f t="shared" si="2"/>
        <v>344700</v>
      </c>
      <c r="F49" s="22">
        <v>344700</v>
      </c>
      <c r="G49" s="22"/>
      <c r="H49" s="3"/>
      <c r="I49" s="3"/>
      <c r="J49" s="3"/>
    </row>
    <row r="50" spans="1:10" ht="19.5" customHeight="1">
      <c r="A50" s="14"/>
      <c r="B50" s="59"/>
      <c r="C50" s="19" t="s">
        <v>42</v>
      </c>
      <c r="D50" s="21" t="s">
        <v>43</v>
      </c>
      <c r="E50" s="22">
        <f t="shared" si="2"/>
        <v>50</v>
      </c>
      <c r="F50" s="22">
        <v>50</v>
      </c>
      <c r="G50" s="22"/>
      <c r="H50" s="3"/>
      <c r="I50" s="3"/>
      <c r="J50" s="3"/>
    </row>
    <row r="51" spans="1:10" ht="20.25" customHeight="1">
      <c r="A51" s="7" t="s">
        <v>76</v>
      </c>
      <c r="B51" s="7"/>
      <c r="C51" s="7"/>
      <c r="D51" s="26" t="s">
        <v>77</v>
      </c>
      <c r="E51" s="9">
        <f t="shared" si="2"/>
        <v>353872</v>
      </c>
      <c r="F51" s="9">
        <f>F52+F54+F57+F60+F63</f>
        <v>353872</v>
      </c>
      <c r="G51" s="9" t="s">
        <v>14</v>
      </c>
      <c r="H51" s="10" t="e">
        <f>IF(($G52+$G54+$G57+$G60)&gt;0,($G52+$G54+$G57+$G60)," ")</f>
        <v>#VALUE!</v>
      </c>
      <c r="I51" s="3"/>
      <c r="J51" s="3"/>
    </row>
    <row r="52" spans="1:10" ht="17.25" customHeight="1">
      <c r="A52" s="12"/>
      <c r="B52" s="60" t="s">
        <v>78</v>
      </c>
      <c r="C52" s="20"/>
      <c r="D52" s="23" t="s">
        <v>79</v>
      </c>
      <c r="E52" s="24">
        <f>+SUM(F52:G52)</f>
        <v>161673</v>
      </c>
      <c r="F52" s="24">
        <f>F53</f>
        <v>161673</v>
      </c>
      <c r="G52" s="22" t="s">
        <v>14</v>
      </c>
      <c r="H52" s="3"/>
      <c r="I52" s="3"/>
      <c r="J52" s="3"/>
    </row>
    <row r="53" spans="1:10" ht="36" customHeight="1">
      <c r="A53" s="18"/>
      <c r="B53" s="19"/>
      <c r="C53" s="19" t="s">
        <v>50</v>
      </c>
      <c r="D53" s="21" t="s">
        <v>51</v>
      </c>
      <c r="E53" s="22">
        <f aca="true" t="shared" si="3" ref="E53:E62">SUM(F53:G53)</f>
        <v>161673</v>
      </c>
      <c r="F53" s="22">
        <v>161673</v>
      </c>
      <c r="G53" s="22"/>
      <c r="H53" s="3"/>
      <c r="I53" s="3"/>
      <c r="J53" s="3"/>
    </row>
    <row r="54" spans="1:10" ht="18.75" customHeight="1">
      <c r="A54" s="18"/>
      <c r="B54" s="61" t="s">
        <v>80</v>
      </c>
      <c r="C54" s="14"/>
      <c r="D54" s="15" t="s">
        <v>81</v>
      </c>
      <c r="E54" s="16">
        <f>SUM(F54:G54)</f>
        <v>144000</v>
      </c>
      <c r="F54" s="16">
        <f>SUM(F55:F56)</f>
        <v>144000</v>
      </c>
      <c r="G54" s="16" t="s">
        <v>14</v>
      </c>
      <c r="H54" s="3"/>
      <c r="I54" s="3"/>
      <c r="J54" s="3"/>
    </row>
    <row r="55" spans="1:10" ht="46.5" customHeight="1">
      <c r="A55" s="18"/>
      <c r="B55" s="32"/>
      <c r="C55" s="19" t="s">
        <v>82</v>
      </c>
      <c r="D55" s="21" t="s">
        <v>34</v>
      </c>
      <c r="E55" s="22">
        <f t="shared" si="3"/>
        <v>131040</v>
      </c>
      <c r="F55" s="22">
        <v>131040</v>
      </c>
      <c r="G55" s="22"/>
      <c r="H55" s="3"/>
      <c r="I55" s="3"/>
      <c r="J55" s="3"/>
    </row>
    <row r="56" spans="1:10" ht="47.25" customHeight="1">
      <c r="A56" s="18"/>
      <c r="B56" s="59"/>
      <c r="C56" s="19" t="s">
        <v>35</v>
      </c>
      <c r="D56" s="21" t="s">
        <v>34</v>
      </c>
      <c r="E56" s="22">
        <f t="shared" si="3"/>
        <v>12960</v>
      </c>
      <c r="F56" s="22">
        <v>12960</v>
      </c>
      <c r="G56" s="22"/>
      <c r="H56" s="3"/>
      <c r="I56" s="3"/>
      <c r="J56" s="3"/>
    </row>
    <row r="57" spans="1:10" ht="18.75" customHeight="1">
      <c r="A57" s="18"/>
      <c r="B57" s="59" t="s">
        <v>83</v>
      </c>
      <c r="C57" s="14"/>
      <c r="D57" s="15" t="s">
        <v>84</v>
      </c>
      <c r="E57" s="16">
        <f>SUM(F57:G57)</f>
        <v>16199</v>
      </c>
      <c r="F57" s="16">
        <f>SUM(F58:F59)</f>
        <v>16199</v>
      </c>
      <c r="G57" s="16" t="s">
        <v>14</v>
      </c>
      <c r="H57" s="3"/>
      <c r="I57" s="3"/>
      <c r="J57" s="3"/>
    </row>
    <row r="58" spans="1:10" ht="19.5" customHeight="1">
      <c r="A58" s="18"/>
      <c r="B58" s="32"/>
      <c r="C58" s="19" t="s">
        <v>64</v>
      </c>
      <c r="D58" s="21" t="s">
        <v>85</v>
      </c>
      <c r="E58" s="22">
        <f t="shared" si="3"/>
        <v>2000</v>
      </c>
      <c r="F58" s="22">
        <v>2000</v>
      </c>
      <c r="G58" s="22"/>
      <c r="H58" s="3"/>
      <c r="I58" s="3"/>
      <c r="J58" s="3"/>
    </row>
    <row r="59" spans="1:10" ht="18.75" customHeight="1">
      <c r="A59" s="18"/>
      <c r="B59" s="13"/>
      <c r="C59" s="19" t="s">
        <v>42</v>
      </c>
      <c r="D59" s="21" t="s">
        <v>43</v>
      </c>
      <c r="E59" s="22">
        <f t="shared" si="3"/>
        <v>14199</v>
      </c>
      <c r="F59" s="22">
        <v>14199</v>
      </c>
      <c r="G59" s="22"/>
      <c r="H59" s="3"/>
      <c r="I59" s="3"/>
      <c r="J59" s="3"/>
    </row>
    <row r="60" spans="1:10" ht="15.75" customHeight="1">
      <c r="A60" s="18"/>
      <c r="B60" s="19" t="s">
        <v>86</v>
      </c>
      <c r="C60" s="20"/>
      <c r="D60" s="23" t="s">
        <v>87</v>
      </c>
      <c r="E60" s="24">
        <f>+SUM(F60:G60)</f>
        <v>23000</v>
      </c>
      <c r="F60" s="24">
        <f>SUM(F61:F62)</f>
        <v>23000</v>
      </c>
      <c r="G60" s="24" t="s">
        <v>14</v>
      </c>
      <c r="H60" s="3"/>
      <c r="I60" s="3"/>
      <c r="J60" s="3"/>
    </row>
    <row r="61" spans="1:10" ht="42.75" customHeight="1">
      <c r="A61" s="18"/>
      <c r="B61" s="32"/>
      <c r="C61" s="19" t="s">
        <v>50</v>
      </c>
      <c r="D61" s="21" t="s">
        <v>51</v>
      </c>
      <c r="E61" s="22">
        <f t="shared" si="3"/>
        <v>19000</v>
      </c>
      <c r="F61" s="22">
        <v>19000</v>
      </c>
      <c r="G61" s="22"/>
      <c r="H61" s="3"/>
      <c r="I61" s="3"/>
      <c r="J61" s="3"/>
    </row>
    <row r="62" spans="1:10" ht="35.25" customHeight="1">
      <c r="A62" s="18"/>
      <c r="B62" s="59"/>
      <c r="C62" s="19" t="s">
        <v>88</v>
      </c>
      <c r="D62" s="21" t="s">
        <v>89</v>
      </c>
      <c r="E62" s="22">
        <f t="shared" si="3"/>
        <v>4000</v>
      </c>
      <c r="F62" s="22">
        <v>4000</v>
      </c>
      <c r="G62" s="22"/>
      <c r="H62" s="3"/>
      <c r="I62" s="3"/>
      <c r="J62" s="3"/>
    </row>
    <row r="63" spans="1:10" ht="18" customHeight="1">
      <c r="A63" s="18"/>
      <c r="B63" s="59" t="s">
        <v>90</v>
      </c>
      <c r="C63" s="19"/>
      <c r="D63" s="23" t="s">
        <v>91</v>
      </c>
      <c r="E63" s="24">
        <f>F63</f>
        <v>9000</v>
      </c>
      <c r="F63" s="24">
        <f>SUM(F64)</f>
        <v>9000</v>
      </c>
      <c r="G63" s="22"/>
      <c r="H63" s="3"/>
      <c r="I63" s="3"/>
      <c r="J63" s="3"/>
    </row>
    <row r="64" spans="1:10" ht="48" customHeight="1">
      <c r="A64" s="14"/>
      <c r="B64" s="59"/>
      <c r="C64" s="19" t="s">
        <v>92</v>
      </c>
      <c r="D64" s="21" t="s">
        <v>93</v>
      </c>
      <c r="E64" s="22">
        <f>F64</f>
        <v>9000</v>
      </c>
      <c r="F64" s="22">
        <v>9000</v>
      </c>
      <c r="G64" s="22"/>
      <c r="H64" s="3"/>
      <c r="I64" s="3"/>
      <c r="J64" s="3"/>
    </row>
    <row r="65" spans="1:10" ht="30.75" customHeight="1">
      <c r="A65" s="62" t="s">
        <v>94</v>
      </c>
      <c r="B65" s="7"/>
      <c r="C65" s="7"/>
      <c r="D65" s="26" t="s">
        <v>95</v>
      </c>
      <c r="E65" s="9">
        <f>SUM(F65:G65)</f>
        <v>3456076</v>
      </c>
      <c r="F65" s="9">
        <f>F66+F71</f>
        <v>3316076</v>
      </c>
      <c r="G65" s="9">
        <f>G66</f>
        <v>140000</v>
      </c>
      <c r="H65" s="10">
        <f>IF($G66&gt;0,$G66," ")</f>
        <v>140000</v>
      </c>
      <c r="I65" s="3"/>
      <c r="J65" s="3"/>
    </row>
    <row r="66" spans="1:10" ht="18.75" customHeight="1">
      <c r="A66" s="12"/>
      <c r="B66" s="61" t="s">
        <v>96</v>
      </c>
      <c r="C66" s="20"/>
      <c r="D66" s="23" t="s">
        <v>97</v>
      </c>
      <c r="E66" s="24">
        <f>SUM(F66:G66)</f>
        <v>3455041</v>
      </c>
      <c r="F66" s="24">
        <f>SUM(F67:F69)</f>
        <v>3315041</v>
      </c>
      <c r="G66" s="24">
        <f>SUM(G67:G70)</f>
        <v>140000</v>
      </c>
      <c r="H66" s="3"/>
      <c r="I66" s="3"/>
      <c r="J66" s="3"/>
    </row>
    <row r="67" spans="1:10" ht="47.25" customHeight="1">
      <c r="A67" s="18"/>
      <c r="B67" s="12"/>
      <c r="C67" s="19" t="s">
        <v>50</v>
      </c>
      <c r="D67" s="21" t="s">
        <v>51</v>
      </c>
      <c r="E67" s="22">
        <f aca="true" t="shared" si="4" ref="E67:E140">SUM(F67:G67)</f>
        <v>3314434</v>
      </c>
      <c r="F67" s="22">
        <v>3314434</v>
      </c>
      <c r="G67" s="22"/>
      <c r="H67" s="3"/>
      <c r="I67" s="3"/>
      <c r="J67" s="3"/>
    </row>
    <row r="68" spans="1:10" ht="18" customHeight="1">
      <c r="A68" s="18"/>
      <c r="B68" s="18"/>
      <c r="C68" s="19" t="s">
        <v>42</v>
      </c>
      <c r="D68" s="21" t="s">
        <v>43</v>
      </c>
      <c r="E68" s="22">
        <f t="shared" si="4"/>
        <v>600</v>
      </c>
      <c r="F68" s="22">
        <v>600</v>
      </c>
      <c r="G68" s="22"/>
      <c r="H68" s="3"/>
      <c r="I68" s="3"/>
      <c r="J68" s="3"/>
    </row>
    <row r="69" spans="1:10" ht="34.5" customHeight="1">
      <c r="A69" s="18"/>
      <c r="B69" s="18"/>
      <c r="C69" s="19" t="s">
        <v>17</v>
      </c>
      <c r="D69" s="21" t="s">
        <v>18</v>
      </c>
      <c r="E69" s="22">
        <f t="shared" si="4"/>
        <v>7</v>
      </c>
      <c r="F69" s="22">
        <v>7</v>
      </c>
      <c r="G69" s="22"/>
      <c r="H69" s="3"/>
      <c r="I69" s="3"/>
      <c r="J69" s="3"/>
    </row>
    <row r="70" spans="1:10" ht="54" customHeight="1">
      <c r="A70" s="18"/>
      <c r="B70" s="18"/>
      <c r="C70" s="19" t="s">
        <v>98</v>
      </c>
      <c r="D70" s="21" t="s">
        <v>99</v>
      </c>
      <c r="E70" s="22">
        <f>G70</f>
        <v>140000</v>
      </c>
      <c r="F70" s="22"/>
      <c r="G70" s="22">
        <v>140000</v>
      </c>
      <c r="H70" s="3"/>
      <c r="I70" s="3"/>
      <c r="J70" s="3"/>
    </row>
    <row r="71" spans="1:10" ht="20.25" customHeight="1">
      <c r="A71" s="18"/>
      <c r="B71" s="20" t="s">
        <v>211</v>
      </c>
      <c r="C71" s="19"/>
      <c r="D71" s="23" t="s">
        <v>212</v>
      </c>
      <c r="E71" s="24">
        <f>F71</f>
        <v>1035</v>
      </c>
      <c r="F71" s="24">
        <f>SUM(F72)</f>
        <v>1035</v>
      </c>
      <c r="G71" s="24"/>
      <c r="H71" s="3"/>
      <c r="I71" s="3"/>
      <c r="J71" s="3"/>
    </row>
    <row r="72" spans="1:10" ht="48.75" customHeight="1">
      <c r="A72" s="18"/>
      <c r="B72" s="20"/>
      <c r="C72" s="19" t="s">
        <v>50</v>
      </c>
      <c r="D72" s="21" t="s">
        <v>51</v>
      </c>
      <c r="E72" s="22">
        <f>F72</f>
        <v>1035</v>
      </c>
      <c r="F72" s="22">
        <v>1035</v>
      </c>
      <c r="G72" s="22"/>
      <c r="H72" s="3"/>
      <c r="I72" s="3"/>
      <c r="J72" s="3"/>
    </row>
    <row r="73" spans="1:10" ht="57" customHeight="1">
      <c r="A73" s="63" t="s">
        <v>100</v>
      </c>
      <c r="B73" s="7"/>
      <c r="C73" s="7"/>
      <c r="D73" s="26" t="s">
        <v>101</v>
      </c>
      <c r="E73" s="9">
        <f>SUM(F73:G73)</f>
        <v>9981961</v>
      </c>
      <c r="F73" s="9">
        <f>F74+F77</f>
        <v>9981961</v>
      </c>
      <c r="G73" s="9" t="s">
        <v>14</v>
      </c>
      <c r="H73" s="64" t="e">
        <f>IF(($G74+$G77)&gt;0,($G74+$G77)," ")</f>
        <v>#VALUE!</v>
      </c>
      <c r="I73" s="11"/>
      <c r="J73" s="11"/>
    </row>
    <row r="74" spans="1:10" ht="35.25" customHeight="1">
      <c r="A74" s="12"/>
      <c r="B74" s="61" t="s">
        <v>102</v>
      </c>
      <c r="C74" s="20"/>
      <c r="D74" s="23" t="s">
        <v>103</v>
      </c>
      <c r="E74" s="24">
        <f>SUM(F74:G74)</f>
        <v>2112210</v>
      </c>
      <c r="F74" s="24">
        <f>F75+F76</f>
        <v>2112210</v>
      </c>
      <c r="G74" s="24" t="str">
        <f>IF((G75+G76)&gt;0,(G75+G76)," ")</f>
        <v xml:space="preserve"> </v>
      </c>
      <c r="H74" s="3"/>
      <c r="I74" s="3"/>
      <c r="J74" s="3"/>
    </row>
    <row r="75" spans="1:10" ht="18.75" customHeight="1">
      <c r="A75" s="18"/>
      <c r="B75" s="32"/>
      <c r="C75" s="19" t="s">
        <v>104</v>
      </c>
      <c r="D75" s="21" t="s">
        <v>105</v>
      </c>
      <c r="E75" s="22">
        <f t="shared" si="4"/>
        <v>1798010</v>
      </c>
      <c r="F75" s="22">
        <v>1798010</v>
      </c>
      <c r="G75" s="22"/>
      <c r="H75" s="3"/>
      <c r="I75" s="3"/>
      <c r="J75" s="3"/>
    </row>
    <row r="76" spans="1:10" ht="35.25" customHeight="1">
      <c r="A76" s="18"/>
      <c r="B76" s="59"/>
      <c r="C76" s="19" t="s">
        <v>106</v>
      </c>
      <c r="D76" s="21" t="s">
        <v>107</v>
      </c>
      <c r="E76" s="22">
        <f t="shared" si="4"/>
        <v>314200</v>
      </c>
      <c r="F76" s="22">
        <v>314200</v>
      </c>
      <c r="G76" s="22"/>
      <c r="H76" s="3"/>
      <c r="I76" s="3"/>
      <c r="J76" s="3"/>
    </row>
    <row r="77" spans="1:10" ht="24" customHeight="1">
      <c r="A77" s="18"/>
      <c r="B77" s="61" t="s">
        <v>108</v>
      </c>
      <c r="C77" s="20"/>
      <c r="D77" s="23" t="s">
        <v>109</v>
      </c>
      <c r="E77" s="24">
        <f>SUM(F77:G77)</f>
        <v>7869751</v>
      </c>
      <c r="F77" s="24">
        <f>SUM(F78:F79)</f>
        <v>7869751</v>
      </c>
      <c r="G77" s="24" t="str">
        <f>IF((G78+G79)&gt;0,(G78+G79)," ")</f>
        <v xml:space="preserve"> </v>
      </c>
      <c r="H77" s="3"/>
      <c r="I77" s="3"/>
      <c r="J77" s="3"/>
    </row>
    <row r="78" spans="1:10" ht="19.5" customHeight="1">
      <c r="A78" s="18"/>
      <c r="B78" s="32"/>
      <c r="C78" s="19" t="s">
        <v>110</v>
      </c>
      <c r="D78" s="21" t="s">
        <v>111</v>
      </c>
      <c r="E78" s="22">
        <f t="shared" si="4"/>
        <v>7719751</v>
      </c>
      <c r="F78" s="22">
        <v>7719751</v>
      </c>
      <c r="G78" s="22"/>
      <c r="H78" s="3"/>
      <c r="I78" s="3"/>
      <c r="J78" s="3"/>
    </row>
    <row r="79" spans="1:10" ht="19.5" customHeight="1">
      <c r="A79" s="14"/>
      <c r="B79" s="59"/>
      <c r="C79" s="19" t="s">
        <v>112</v>
      </c>
      <c r="D79" s="21" t="s">
        <v>113</v>
      </c>
      <c r="E79" s="22">
        <f t="shared" si="4"/>
        <v>150000</v>
      </c>
      <c r="F79" s="22">
        <v>150000</v>
      </c>
      <c r="G79" s="22"/>
      <c r="H79" s="3"/>
      <c r="I79" s="3"/>
      <c r="J79" s="3"/>
    </row>
    <row r="80" spans="1:10" ht="21.75" customHeight="1">
      <c r="A80" s="7" t="s">
        <v>114</v>
      </c>
      <c r="B80" s="7"/>
      <c r="C80" s="7"/>
      <c r="D80" s="26" t="s">
        <v>115</v>
      </c>
      <c r="E80" s="9">
        <f>SUM(F80:G80)</f>
        <v>40819397</v>
      </c>
      <c r="F80" s="9">
        <f>F81+F83+F85+F87</f>
        <v>40819397</v>
      </c>
      <c r="G80" s="9" t="s">
        <v>14</v>
      </c>
      <c r="H80" s="10" t="e">
        <f>IF(($G81+$G83+$G85+$G87)&gt;0,($G81+$G83+$G85+$G87)," ")</f>
        <v>#VALUE!</v>
      </c>
      <c r="I80" s="3"/>
      <c r="J80" s="3"/>
    </row>
    <row r="81" spans="1:10" ht="24.75" customHeight="1">
      <c r="A81" s="33"/>
      <c r="B81" s="33" t="s">
        <v>116</v>
      </c>
      <c r="C81" s="65"/>
      <c r="D81" s="66" t="s">
        <v>117</v>
      </c>
      <c r="E81" s="67">
        <f t="shared" si="4"/>
        <v>33053556</v>
      </c>
      <c r="F81" s="67">
        <f>F82</f>
        <v>33053556</v>
      </c>
      <c r="G81" s="67" t="str">
        <f>IF(G82&gt;0,G82," ")</f>
        <v xml:space="preserve"> </v>
      </c>
      <c r="H81" s="3"/>
      <c r="I81" s="3"/>
      <c r="J81" s="3"/>
    </row>
    <row r="82" spans="1:10" ht="18.75" customHeight="1">
      <c r="A82" s="34"/>
      <c r="B82" s="65"/>
      <c r="C82" s="65" t="s">
        <v>118</v>
      </c>
      <c r="D82" s="21" t="s">
        <v>119</v>
      </c>
      <c r="E82" s="68">
        <f t="shared" si="4"/>
        <v>33053556</v>
      </c>
      <c r="F82" s="68">
        <v>33053556</v>
      </c>
      <c r="G82" s="68"/>
      <c r="H82" s="3"/>
      <c r="I82" s="3"/>
      <c r="J82" s="3"/>
    </row>
    <row r="83" spans="1:10" ht="18" customHeight="1">
      <c r="A83" s="34"/>
      <c r="B83" s="65" t="s">
        <v>120</v>
      </c>
      <c r="C83" s="65"/>
      <c r="D83" s="66" t="s">
        <v>121</v>
      </c>
      <c r="E83" s="67">
        <f t="shared" si="4"/>
        <v>6022072</v>
      </c>
      <c r="F83" s="67">
        <f>F84</f>
        <v>6022072</v>
      </c>
      <c r="G83" s="67" t="str">
        <f>IF(G84&gt;0,G84," ")</f>
        <v xml:space="preserve"> </v>
      </c>
      <c r="H83" s="3"/>
      <c r="I83" s="3"/>
      <c r="J83" s="3"/>
    </row>
    <row r="84" spans="1:10" ht="18.75" customHeight="1">
      <c r="A84" s="34"/>
      <c r="B84" s="65"/>
      <c r="C84" s="65" t="s">
        <v>118</v>
      </c>
      <c r="D84" s="21" t="s">
        <v>119</v>
      </c>
      <c r="E84" s="68">
        <f t="shared" si="4"/>
        <v>6022072</v>
      </c>
      <c r="F84" s="68">
        <v>6022072</v>
      </c>
      <c r="G84" s="68"/>
      <c r="H84" s="3"/>
      <c r="I84" s="3"/>
      <c r="J84" s="3"/>
    </row>
    <row r="85" spans="1:10" ht="18" customHeight="1">
      <c r="A85" s="34"/>
      <c r="B85" s="65" t="s">
        <v>122</v>
      </c>
      <c r="C85" s="65"/>
      <c r="D85" s="66" t="s">
        <v>123</v>
      </c>
      <c r="E85" s="67">
        <f t="shared" si="4"/>
        <v>175580</v>
      </c>
      <c r="F85" s="67">
        <f>F86</f>
        <v>175580</v>
      </c>
      <c r="G85" s="67" t="str">
        <f>IF(G86&gt;0,G86," ")</f>
        <v xml:space="preserve"> </v>
      </c>
      <c r="H85" s="3"/>
      <c r="I85" s="3"/>
      <c r="J85" s="3"/>
    </row>
    <row r="86" spans="1:10" ht="18.75" customHeight="1">
      <c r="A86" s="34"/>
      <c r="B86" s="65"/>
      <c r="C86" s="65" t="s">
        <v>124</v>
      </c>
      <c r="D86" s="21" t="s">
        <v>125</v>
      </c>
      <c r="E86" s="68">
        <f t="shared" si="4"/>
        <v>175580</v>
      </c>
      <c r="F86" s="68">
        <v>175580</v>
      </c>
      <c r="G86" s="68"/>
      <c r="H86" s="3"/>
      <c r="I86" s="3"/>
      <c r="J86" s="3"/>
    </row>
    <row r="87" spans="1:10" ht="17.25" customHeight="1">
      <c r="A87" s="34"/>
      <c r="B87" s="65" t="s">
        <v>126</v>
      </c>
      <c r="C87" s="65"/>
      <c r="D87" s="66" t="s">
        <v>127</v>
      </c>
      <c r="E87" s="67">
        <f t="shared" si="4"/>
        <v>1568189</v>
      </c>
      <c r="F87" s="67">
        <f>F88</f>
        <v>1568189</v>
      </c>
      <c r="G87" s="67" t="str">
        <f>IF(G88&gt;0,G88," ")</f>
        <v xml:space="preserve"> </v>
      </c>
      <c r="H87" s="3"/>
      <c r="I87" s="3"/>
      <c r="J87" s="3"/>
    </row>
    <row r="88" spans="1:10" ht="19.5" customHeight="1">
      <c r="A88" s="35"/>
      <c r="B88" s="65"/>
      <c r="C88" s="65" t="s">
        <v>118</v>
      </c>
      <c r="D88" s="21" t="s">
        <v>119</v>
      </c>
      <c r="E88" s="68">
        <f t="shared" si="4"/>
        <v>1568189</v>
      </c>
      <c r="F88" s="68">
        <v>1568189</v>
      </c>
      <c r="G88" s="68"/>
      <c r="H88" s="3"/>
      <c r="I88" s="3"/>
      <c r="J88" s="3"/>
    </row>
    <row r="89" spans="1:10" ht="18.75" customHeight="1">
      <c r="A89" s="63" t="s">
        <v>128</v>
      </c>
      <c r="B89" s="7"/>
      <c r="C89" s="7"/>
      <c r="D89" s="26" t="s">
        <v>129</v>
      </c>
      <c r="E89" s="9">
        <f>SUM(F89:G89)</f>
        <v>1000473</v>
      </c>
      <c r="F89" s="9">
        <f>F90+F93+F96+F98+F100</f>
        <v>1000473</v>
      </c>
      <c r="G89" s="9" t="s">
        <v>14</v>
      </c>
      <c r="H89" s="10" t="e">
        <f>IF(($G90+#REF!+$G93+$G96+$G98)&gt;0,($G90+#REF!+$G93+$G96+$G98)," ")</f>
        <v>#VALUE!</v>
      </c>
      <c r="I89" s="3"/>
      <c r="J89" s="3"/>
    </row>
    <row r="90" spans="1:10" ht="18" customHeight="1">
      <c r="A90" s="12"/>
      <c r="B90" s="60" t="s">
        <v>130</v>
      </c>
      <c r="C90" s="20"/>
      <c r="D90" s="23" t="s">
        <v>131</v>
      </c>
      <c r="E90" s="24">
        <f t="shared" si="4"/>
        <v>78663</v>
      </c>
      <c r="F90" s="24">
        <f>SUM(F91:F91)</f>
        <v>78663</v>
      </c>
      <c r="G90" s="24" t="str">
        <f>IF((G91)&gt;0,(G91)," ")</f>
        <v xml:space="preserve"> </v>
      </c>
      <c r="H90" s="3"/>
      <c r="I90" s="3"/>
      <c r="J90" s="3"/>
    </row>
    <row r="91" spans="1:10" ht="16.5" customHeight="1">
      <c r="A91" s="14"/>
      <c r="B91" s="19"/>
      <c r="C91" s="20" t="s">
        <v>42</v>
      </c>
      <c r="D91" s="21" t="s">
        <v>43</v>
      </c>
      <c r="E91" s="22">
        <f t="shared" si="4"/>
        <v>78663</v>
      </c>
      <c r="F91" s="22">
        <v>78663</v>
      </c>
      <c r="G91" s="22"/>
      <c r="H91" s="3"/>
      <c r="I91" s="3"/>
      <c r="J91" s="3"/>
    </row>
    <row r="92" spans="1:10" ht="16.5" customHeight="1">
      <c r="A92" s="20" t="s">
        <v>70</v>
      </c>
      <c r="B92" s="19" t="s">
        <v>71</v>
      </c>
      <c r="C92" s="20" t="s">
        <v>72</v>
      </c>
      <c r="D92" s="115" t="s">
        <v>73</v>
      </c>
      <c r="E92" s="116">
        <v>5</v>
      </c>
      <c r="F92" s="116">
        <v>6</v>
      </c>
      <c r="G92" s="116">
        <v>7</v>
      </c>
      <c r="H92" s="3" t="s">
        <v>14</v>
      </c>
      <c r="I92" s="3"/>
      <c r="J92" s="3"/>
    </row>
    <row r="93" spans="1:10" ht="18" customHeight="1">
      <c r="A93" s="12"/>
      <c r="B93" s="19" t="s">
        <v>132</v>
      </c>
      <c r="C93" s="14"/>
      <c r="D93" s="15" t="s">
        <v>133</v>
      </c>
      <c r="E93" s="16">
        <f t="shared" si="4"/>
        <v>331300</v>
      </c>
      <c r="F93" s="16">
        <f>SUM(F94:F95)</f>
        <v>331300</v>
      </c>
      <c r="G93" s="16" t="str">
        <f>IF((G94+G95)&gt;0,(G94+G95)," ")</f>
        <v xml:space="preserve"> </v>
      </c>
      <c r="H93" s="3"/>
      <c r="I93" s="3"/>
      <c r="J93" s="3"/>
    </row>
    <row r="94" spans="1:10" ht="18" customHeight="1">
      <c r="A94" s="18"/>
      <c r="B94" s="32"/>
      <c r="C94" s="20" t="s">
        <v>42</v>
      </c>
      <c r="D94" s="21" t="s">
        <v>43</v>
      </c>
      <c r="E94" s="22">
        <f t="shared" si="4"/>
        <v>260164</v>
      </c>
      <c r="F94" s="22">
        <v>260164</v>
      </c>
      <c r="G94" s="22"/>
      <c r="H94" s="3"/>
      <c r="I94" s="3"/>
      <c r="J94" s="3"/>
    </row>
    <row r="95" spans="1:10" ht="35.25" customHeight="1">
      <c r="A95" s="18"/>
      <c r="B95" s="13"/>
      <c r="C95" s="20" t="s">
        <v>134</v>
      </c>
      <c r="D95" s="21" t="s">
        <v>135</v>
      </c>
      <c r="E95" s="22">
        <f t="shared" si="4"/>
        <v>71136</v>
      </c>
      <c r="F95" s="22">
        <v>71136</v>
      </c>
      <c r="G95" s="22"/>
      <c r="H95" s="3"/>
      <c r="I95" s="3"/>
      <c r="J95" s="3"/>
    </row>
    <row r="96" spans="1:10" ht="31.5" customHeight="1">
      <c r="A96" s="18"/>
      <c r="B96" s="19" t="s">
        <v>136</v>
      </c>
      <c r="C96" s="20"/>
      <c r="D96" s="23" t="s">
        <v>137</v>
      </c>
      <c r="E96" s="24">
        <f t="shared" si="4"/>
        <v>249500</v>
      </c>
      <c r="F96" s="24">
        <f>F97</f>
        <v>249500</v>
      </c>
      <c r="G96" s="24" t="str">
        <f>IF(G97&gt;0,G97," ")</f>
        <v xml:space="preserve"> </v>
      </c>
      <c r="H96" s="3"/>
      <c r="I96" s="3"/>
      <c r="J96" s="3"/>
    </row>
    <row r="97" spans="1:10" ht="17.25" customHeight="1">
      <c r="A97" s="18"/>
      <c r="B97" s="19"/>
      <c r="C97" s="20" t="s">
        <v>42</v>
      </c>
      <c r="D97" s="21" t="s">
        <v>43</v>
      </c>
      <c r="E97" s="22">
        <f t="shared" si="4"/>
        <v>249500</v>
      </c>
      <c r="F97" s="22">
        <v>249500</v>
      </c>
      <c r="G97" s="22"/>
      <c r="H97" s="3"/>
      <c r="I97" s="3"/>
      <c r="J97" s="3"/>
    </row>
    <row r="98" spans="1:10" ht="18" customHeight="1">
      <c r="A98" s="18"/>
      <c r="B98" s="61" t="s">
        <v>138</v>
      </c>
      <c r="C98" s="20"/>
      <c r="D98" s="23" t="s">
        <v>139</v>
      </c>
      <c r="E98" s="24">
        <f t="shared" si="4"/>
        <v>259964</v>
      </c>
      <c r="F98" s="24">
        <f>F99</f>
        <v>259964</v>
      </c>
      <c r="G98" s="24" t="str">
        <f>IF(G99&gt;0,G99," ")</f>
        <v xml:space="preserve"> </v>
      </c>
      <c r="H98" s="3"/>
      <c r="I98" s="3"/>
      <c r="J98" s="3"/>
    </row>
    <row r="99" spans="1:10" ht="19.5" customHeight="1">
      <c r="A99" s="18"/>
      <c r="B99" s="19"/>
      <c r="C99" s="20" t="s">
        <v>140</v>
      </c>
      <c r="D99" s="21" t="s">
        <v>141</v>
      </c>
      <c r="E99" s="22">
        <f t="shared" si="4"/>
        <v>259964</v>
      </c>
      <c r="F99" s="22">
        <v>259964</v>
      </c>
      <c r="G99" s="22"/>
      <c r="H99" s="3"/>
      <c r="I99" s="3"/>
      <c r="J99" s="3"/>
    </row>
    <row r="100" spans="1:10" ht="18.75" customHeight="1">
      <c r="A100" s="18"/>
      <c r="B100" s="32" t="s">
        <v>142</v>
      </c>
      <c r="C100" s="20"/>
      <c r="D100" s="23" t="s">
        <v>143</v>
      </c>
      <c r="E100" s="24">
        <f>E101+E102</f>
        <v>81046</v>
      </c>
      <c r="F100" s="24">
        <f>F101+F102</f>
        <v>81046</v>
      </c>
      <c r="G100" s="22"/>
      <c r="H100" s="3"/>
      <c r="I100" s="3"/>
      <c r="J100" s="3"/>
    </row>
    <row r="101" spans="1:10" ht="49.5" customHeight="1">
      <c r="A101" s="18"/>
      <c r="B101" s="32"/>
      <c r="C101" s="19" t="s">
        <v>33</v>
      </c>
      <c r="D101" s="21" t="s">
        <v>34</v>
      </c>
      <c r="E101" s="22">
        <f>F101</f>
        <v>68889</v>
      </c>
      <c r="F101" s="22">
        <v>68889</v>
      </c>
      <c r="G101" s="22"/>
      <c r="H101" s="3"/>
      <c r="I101" s="3"/>
      <c r="J101" s="3"/>
    </row>
    <row r="102" spans="1:10" ht="51.75" customHeight="1">
      <c r="A102" s="14"/>
      <c r="B102" s="59"/>
      <c r="C102" s="19" t="s">
        <v>35</v>
      </c>
      <c r="D102" s="21" t="s">
        <v>34</v>
      </c>
      <c r="E102" s="22">
        <f>F102</f>
        <v>12157</v>
      </c>
      <c r="F102" s="22">
        <v>12157</v>
      </c>
      <c r="G102" s="22"/>
      <c r="H102" s="3"/>
      <c r="I102" s="3"/>
      <c r="J102" s="3"/>
    </row>
    <row r="103" spans="1:10" ht="18.75" customHeight="1">
      <c r="A103" s="63" t="s">
        <v>144</v>
      </c>
      <c r="B103" s="31"/>
      <c r="C103" s="7"/>
      <c r="D103" s="26" t="s">
        <v>145</v>
      </c>
      <c r="E103" s="9">
        <f>SUM(F103:G103)</f>
        <v>3067949</v>
      </c>
      <c r="F103" s="9">
        <f>F106+F104</f>
        <v>3067949</v>
      </c>
      <c r="G103" s="9" t="s">
        <v>14</v>
      </c>
      <c r="H103" s="10" t="str">
        <f>IF($G106&gt;0,$G106," ")</f>
        <v xml:space="preserve"> </v>
      </c>
      <c r="I103" s="3"/>
      <c r="J103" s="3"/>
    </row>
    <row r="104" spans="1:10" ht="18.75" customHeight="1">
      <c r="A104" s="36"/>
      <c r="B104" s="117" t="s">
        <v>217</v>
      </c>
      <c r="C104" s="37"/>
      <c r="D104" s="73" t="s">
        <v>218</v>
      </c>
      <c r="E104" s="39">
        <f>F104</f>
        <v>15617</v>
      </c>
      <c r="F104" s="39">
        <f>F105</f>
        <v>15617</v>
      </c>
      <c r="G104" s="39"/>
      <c r="H104" s="40"/>
      <c r="I104" s="3"/>
      <c r="J104" s="3"/>
    </row>
    <row r="105" spans="1:10" ht="51.75" customHeight="1">
      <c r="A105" s="41"/>
      <c r="B105" s="117"/>
      <c r="C105" s="37" t="s">
        <v>219</v>
      </c>
      <c r="D105" s="77" t="s">
        <v>220</v>
      </c>
      <c r="E105" s="43">
        <f>F105</f>
        <v>15617</v>
      </c>
      <c r="F105" s="43">
        <v>15617</v>
      </c>
      <c r="G105" s="43"/>
      <c r="H105" s="40"/>
      <c r="I105" s="3"/>
      <c r="J105" s="3"/>
    </row>
    <row r="106" spans="1:10" ht="36" customHeight="1">
      <c r="A106" s="18"/>
      <c r="B106" s="19" t="s">
        <v>146</v>
      </c>
      <c r="C106" s="20"/>
      <c r="D106" s="23" t="s">
        <v>147</v>
      </c>
      <c r="E106" s="24">
        <f t="shared" si="4"/>
        <v>3052332</v>
      </c>
      <c r="F106" s="24">
        <f>F107</f>
        <v>3052332</v>
      </c>
      <c r="G106" s="24" t="str">
        <f>IF(G107&gt;0,G107," ")</f>
        <v xml:space="preserve"> </v>
      </c>
      <c r="H106" s="3"/>
      <c r="I106" s="3"/>
      <c r="J106" s="3"/>
    </row>
    <row r="107" spans="1:10" ht="44.25" customHeight="1">
      <c r="A107" s="14"/>
      <c r="B107" s="19"/>
      <c r="C107" s="20" t="s">
        <v>50</v>
      </c>
      <c r="D107" s="21" t="s">
        <v>51</v>
      </c>
      <c r="E107" s="22">
        <f t="shared" si="4"/>
        <v>3052332</v>
      </c>
      <c r="F107" s="22">
        <v>3052332</v>
      </c>
      <c r="G107" s="22"/>
      <c r="H107" s="3"/>
      <c r="I107" s="3"/>
      <c r="J107" s="3"/>
    </row>
    <row r="108" spans="1:10" ht="19.5" customHeight="1">
      <c r="A108" s="7" t="s">
        <v>148</v>
      </c>
      <c r="B108" s="7"/>
      <c r="C108" s="7"/>
      <c r="D108" s="26" t="s">
        <v>149</v>
      </c>
      <c r="E108" s="9">
        <f>SUM(F108:G108)</f>
        <v>3781463</v>
      </c>
      <c r="F108" s="9">
        <f>F109+F113+F118+F123</f>
        <v>3781463</v>
      </c>
      <c r="G108" s="9" t="s">
        <v>14</v>
      </c>
      <c r="H108" s="10" t="e">
        <f>IF(($G109+$G113+$G118+$G123+#REF!)&gt;0,($G109+$G113+$G118+$G123+#REF!)," ")</f>
        <v>#VALUE!</v>
      </c>
      <c r="I108" s="11"/>
      <c r="J108" s="11"/>
    </row>
    <row r="109" spans="1:10" ht="17.25" customHeight="1">
      <c r="A109" s="12"/>
      <c r="B109" s="20" t="s">
        <v>150</v>
      </c>
      <c r="C109" s="20"/>
      <c r="D109" s="23" t="s">
        <v>151</v>
      </c>
      <c r="E109" s="24">
        <f t="shared" si="4"/>
        <v>773923</v>
      </c>
      <c r="F109" s="24">
        <f>SUM(F110:F112)</f>
        <v>773923</v>
      </c>
      <c r="G109" s="24" t="str">
        <f>IF((G111+G112)&gt;0,(G111+G112)," ")</f>
        <v xml:space="preserve"> </v>
      </c>
      <c r="H109" s="3"/>
      <c r="I109" s="3"/>
      <c r="J109" s="3"/>
    </row>
    <row r="110" spans="1:10" ht="18" customHeight="1">
      <c r="A110" s="69"/>
      <c r="B110" s="18"/>
      <c r="C110" s="19" t="s">
        <v>140</v>
      </c>
      <c r="D110" s="21" t="s">
        <v>141</v>
      </c>
      <c r="E110" s="22">
        <f>F110</f>
        <v>8760</v>
      </c>
      <c r="F110" s="22">
        <v>8760</v>
      </c>
      <c r="G110" s="24"/>
      <c r="H110" s="3"/>
      <c r="I110" s="3"/>
      <c r="J110" s="3"/>
    </row>
    <row r="111" spans="1:10" ht="20.25" customHeight="1">
      <c r="A111" s="69"/>
      <c r="B111" s="18"/>
      <c r="C111" s="19" t="s">
        <v>42</v>
      </c>
      <c r="D111" s="21" t="s">
        <v>43</v>
      </c>
      <c r="E111" s="22">
        <f t="shared" si="4"/>
        <v>117</v>
      </c>
      <c r="F111" s="22">
        <v>117</v>
      </c>
      <c r="G111" s="22"/>
      <c r="H111" s="3"/>
      <c r="I111" s="3"/>
      <c r="J111" s="3"/>
    </row>
    <row r="112" spans="1:10" ht="39" customHeight="1">
      <c r="A112" s="69"/>
      <c r="B112" s="14"/>
      <c r="C112" s="19" t="s">
        <v>152</v>
      </c>
      <c r="D112" s="21" t="s">
        <v>153</v>
      </c>
      <c r="E112" s="22">
        <f t="shared" si="4"/>
        <v>765046</v>
      </c>
      <c r="F112" s="22">
        <v>765046</v>
      </c>
      <c r="G112" s="22"/>
      <c r="H112" s="3"/>
      <c r="I112" s="3"/>
      <c r="J112" s="3"/>
    </row>
    <row r="113" spans="1:10" ht="21" customHeight="1">
      <c r="A113" s="18"/>
      <c r="B113" s="61" t="s">
        <v>154</v>
      </c>
      <c r="C113" s="20"/>
      <c r="D113" s="23" t="s">
        <v>155</v>
      </c>
      <c r="E113" s="24">
        <f t="shared" si="4"/>
        <v>2189635</v>
      </c>
      <c r="F113" s="24">
        <f>SUM(F114:F117)</f>
        <v>2189635</v>
      </c>
      <c r="G113" s="24" t="str">
        <f>IF((G114+G115+G116)&gt;0,(G114+G115+G116)," ")</f>
        <v xml:space="preserve"> </v>
      </c>
      <c r="H113" s="3"/>
      <c r="I113" s="3"/>
      <c r="J113" s="3"/>
    </row>
    <row r="114" spans="1:10" ht="35.25" customHeight="1">
      <c r="A114" s="18"/>
      <c r="B114" s="32"/>
      <c r="C114" s="20" t="s">
        <v>156</v>
      </c>
      <c r="D114" s="21" t="s">
        <v>157</v>
      </c>
      <c r="E114" s="22">
        <f t="shared" si="4"/>
        <v>400614</v>
      </c>
      <c r="F114" s="22">
        <v>400614</v>
      </c>
      <c r="G114" s="22"/>
      <c r="H114" s="3"/>
      <c r="I114" s="3"/>
      <c r="J114" s="3"/>
    </row>
    <row r="115" spans="1:10" ht="18" customHeight="1">
      <c r="A115" s="18"/>
      <c r="B115" s="13"/>
      <c r="C115" s="20" t="s">
        <v>140</v>
      </c>
      <c r="D115" s="21" t="s">
        <v>158</v>
      </c>
      <c r="E115" s="22">
        <f t="shared" si="4"/>
        <v>1765984</v>
      </c>
      <c r="F115" s="22">
        <v>1765984</v>
      </c>
      <c r="G115" s="22"/>
      <c r="H115" s="3"/>
      <c r="I115" s="3"/>
      <c r="J115" s="3"/>
    </row>
    <row r="116" spans="1:10" ht="17.25" customHeight="1">
      <c r="A116" s="18"/>
      <c r="B116" s="18"/>
      <c r="C116" s="20" t="s">
        <v>42</v>
      </c>
      <c r="D116" s="21" t="s">
        <v>43</v>
      </c>
      <c r="E116" s="22">
        <f t="shared" si="4"/>
        <v>13037</v>
      </c>
      <c r="F116" s="22">
        <v>13037</v>
      </c>
      <c r="G116" s="22"/>
      <c r="H116" s="3"/>
      <c r="I116" s="3"/>
      <c r="J116" s="3"/>
    </row>
    <row r="117" spans="1:10" ht="34.5" customHeight="1">
      <c r="A117" s="18"/>
      <c r="B117" s="18"/>
      <c r="C117" s="14" t="s">
        <v>159</v>
      </c>
      <c r="D117" s="70" t="s">
        <v>160</v>
      </c>
      <c r="E117" s="17">
        <f t="shared" si="4"/>
        <v>10000</v>
      </c>
      <c r="F117" s="17">
        <v>10000</v>
      </c>
      <c r="G117" s="17"/>
      <c r="H117" s="3"/>
      <c r="I117" s="3"/>
      <c r="J117" s="3"/>
    </row>
    <row r="118" spans="1:10" ht="19.5" customHeight="1">
      <c r="A118" s="18"/>
      <c r="B118" s="20" t="s">
        <v>161</v>
      </c>
      <c r="C118" s="14"/>
      <c r="D118" s="15" t="s">
        <v>162</v>
      </c>
      <c r="E118" s="16">
        <f t="shared" si="4"/>
        <v>811755</v>
      </c>
      <c r="F118" s="16">
        <f>SUM(F119:F122)</f>
        <v>811755</v>
      </c>
      <c r="G118" s="16" t="str">
        <f>IF(G122&gt;0,G122," ")</f>
        <v xml:space="preserve"> </v>
      </c>
      <c r="H118" s="3"/>
      <c r="I118" s="3"/>
      <c r="J118" s="3"/>
    </row>
    <row r="119" spans="1:10" ht="18" customHeight="1">
      <c r="A119" s="18"/>
      <c r="B119" s="18"/>
      <c r="C119" s="59" t="s">
        <v>140</v>
      </c>
      <c r="D119" s="70" t="s">
        <v>141</v>
      </c>
      <c r="E119" s="17">
        <f>F119</f>
        <v>30655</v>
      </c>
      <c r="F119" s="17">
        <v>30655</v>
      </c>
      <c r="G119" s="16"/>
      <c r="H119" s="3"/>
      <c r="I119" s="3"/>
      <c r="J119" s="3"/>
    </row>
    <row r="120" spans="1:10" ht="44.25" customHeight="1">
      <c r="A120" s="18"/>
      <c r="B120" s="18"/>
      <c r="C120" s="59" t="s">
        <v>50</v>
      </c>
      <c r="D120" s="21" t="s">
        <v>51</v>
      </c>
      <c r="E120" s="17">
        <f>F120</f>
        <v>12000</v>
      </c>
      <c r="F120" s="17">
        <v>12000</v>
      </c>
      <c r="G120" s="16"/>
      <c r="H120" s="3"/>
      <c r="I120" s="3"/>
      <c r="J120" s="3"/>
    </row>
    <row r="121" spans="1:10" ht="32.25" customHeight="1">
      <c r="A121" s="18"/>
      <c r="B121" s="18"/>
      <c r="C121" s="59" t="s">
        <v>156</v>
      </c>
      <c r="D121" s="21" t="s">
        <v>157</v>
      </c>
      <c r="E121" s="17">
        <f>F121</f>
        <v>19354</v>
      </c>
      <c r="F121" s="17">
        <v>19354</v>
      </c>
      <c r="G121" s="16"/>
      <c r="H121" s="3"/>
      <c r="I121" s="3"/>
      <c r="J121" s="3"/>
    </row>
    <row r="122" spans="1:10" ht="37.5" customHeight="1">
      <c r="A122" s="18"/>
      <c r="B122" s="18"/>
      <c r="C122" s="19" t="s">
        <v>152</v>
      </c>
      <c r="D122" s="21" t="s">
        <v>153</v>
      </c>
      <c r="E122" s="22">
        <f t="shared" si="4"/>
        <v>749746</v>
      </c>
      <c r="F122" s="22">
        <v>749746</v>
      </c>
      <c r="G122" s="22"/>
      <c r="H122" s="3"/>
      <c r="I122" s="3"/>
      <c r="J122" s="3"/>
    </row>
    <row r="123" spans="1:10" ht="21.75" customHeight="1">
      <c r="A123" s="18"/>
      <c r="B123" s="12" t="s">
        <v>163</v>
      </c>
      <c r="C123" s="20"/>
      <c r="D123" s="23" t="s">
        <v>164</v>
      </c>
      <c r="E123" s="24">
        <f t="shared" si="4"/>
        <v>6150</v>
      </c>
      <c r="F123" s="24">
        <f>SUM(F124:F125)</f>
        <v>6150</v>
      </c>
      <c r="G123" s="24" t="str">
        <f>IF(G124&gt;0,G124," ")</f>
        <v xml:space="preserve"> </v>
      </c>
      <c r="H123" s="3"/>
      <c r="I123" s="3"/>
      <c r="J123" s="3"/>
    </row>
    <row r="124" spans="1:10" ht="21" customHeight="1">
      <c r="A124" s="69"/>
      <c r="B124" s="12"/>
      <c r="C124" s="19" t="s">
        <v>42</v>
      </c>
      <c r="D124" s="21" t="s">
        <v>43</v>
      </c>
      <c r="E124" s="22">
        <f t="shared" si="4"/>
        <v>150</v>
      </c>
      <c r="F124" s="22">
        <v>150</v>
      </c>
      <c r="G124" s="22"/>
      <c r="H124" s="3"/>
      <c r="I124" s="3"/>
      <c r="J124" s="3"/>
    </row>
    <row r="125" spans="1:10" ht="32.25" customHeight="1">
      <c r="A125" s="69"/>
      <c r="B125" s="14"/>
      <c r="C125" s="19" t="s">
        <v>156</v>
      </c>
      <c r="D125" s="21" t="s">
        <v>157</v>
      </c>
      <c r="E125" s="22">
        <f>F125</f>
        <v>6000</v>
      </c>
      <c r="F125" s="22">
        <v>6000</v>
      </c>
      <c r="G125" s="22"/>
      <c r="H125" s="3"/>
      <c r="I125" s="3"/>
      <c r="J125" s="3"/>
    </row>
    <row r="126" spans="1:10" ht="21" customHeight="1">
      <c r="A126" s="7" t="s">
        <v>165</v>
      </c>
      <c r="B126" s="31"/>
      <c r="C126" s="71"/>
      <c r="D126" s="26" t="s">
        <v>166</v>
      </c>
      <c r="E126" s="9">
        <f>SUM(F126:G126)</f>
        <v>1513115</v>
      </c>
      <c r="F126" s="9">
        <f>F129+F131+F133+F135+F138+F127</f>
        <v>1498115</v>
      </c>
      <c r="G126" s="9">
        <f>G127</f>
        <v>15000</v>
      </c>
      <c r="H126" s="64" t="e">
        <f>IF(($G129+$G131+$G133+$G135+$G138)&gt;0,($G129+$G131+$G133+$G135+$G138)," ")</f>
        <v>#VALUE!</v>
      </c>
      <c r="I126" s="3"/>
      <c r="J126" s="3"/>
    </row>
    <row r="127" spans="1:10" s="76" customFormat="1" ht="20.25" customHeight="1">
      <c r="A127" s="36"/>
      <c r="B127" s="72" t="s">
        <v>167</v>
      </c>
      <c r="C127" s="72"/>
      <c r="D127" s="73" t="s">
        <v>168</v>
      </c>
      <c r="E127" s="39">
        <f>E128</f>
        <v>15000</v>
      </c>
      <c r="F127" s="39"/>
      <c r="G127" s="39">
        <f>G128</f>
        <v>15000</v>
      </c>
      <c r="H127" s="74"/>
      <c r="I127" s="75"/>
      <c r="J127" s="75"/>
    </row>
    <row r="128" spans="1:10" s="76" customFormat="1" ht="48" customHeight="1">
      <c r="A128" s="41"/>
      <c r="B128" s="72"/>
      <c r="C128" s="72" t="s">
        <v>44</v>
      </c>
      <c r="D128" s="77" t="s">
        <v>169</v>
      </c>
      <c r="E128" s="78">
        <f>SUM(F128:G128)</f>
        <v>15000</v>
      </c>
      <c r="F128" s="78"/>
      <c r="G128" s="78">
        <v>15000</v>
      </c>
      <c r="H128" s="74"/>
      <c r="I128" s="75"/>
      <c r="J128" s="75"/>
    </row>
    <row r="129" spans="1:10" ht="22.5" customHeight="1">
      <c r="A129" s="18"/>
      <c r="B129" s="19" t="s">
        <v>170</v>
      </c>
      <c r="C129" s="20"/>
      <c r="D129" s="23" t="s">
        <v>171</v>
      </c>
      <c r="E129" s="24">
        <f t="shared" si="4"/>
        <v>185632</v>
      </c>
      <c r="F129" s="24">
        <f>SUM(F130:F130)</f>
        <v>185632</v>
      </c>
      <c r="G129" s="24" t="str">
        <f>IF((G130)&gt;0,(G130)," ")</f>
        <v xml:space="preserve"> </v>
      </c>
      <c r="H129" s="3"/>
      <c r="I129" s="3"/>
      <c r="J129" s="3"/>
    </row>
    <row r="130" spans="1:10" ht="34.5" customHeight="1">
      <c r="A130" s="18"/>
      <c r="B130" s="59"/>
      <c r="C130" s="20" t="s">
        <v>50</v>
      </c>
      <c r="D130" s="21" t="s">
        <v>51</v>
      </c>
      <c r="E130" s="22">
        <f t="shared" si="4"/>
        <v>185632</v>
      </c>
      <c r="F130" s="22">
        <v>185632</v>
      </c>
      <c r="G130" s="22"/>
      <c r="H130" s="3"/>
      <c r="I130" s="3"/>
      <c r="J130" s="3"/>
    </row>
    <row r="131" spans="1:10" ht="18" customHeight="1">
      <c r="A131" s="18"/>
      <c r="B131" s="61" t="s">
        <v>172</v>
      </c>
      <c r="C131" s="20"/>
      <c r="D131" s="23" t="s">
        <v>173</v>
      </c>
      <c r="E131" s="24">
        <f t="shared" si="4"/>
        <v>338700</v>
      </c>
      <c r="F131" s="24">
        <f>F132</f>
        <v>338700</v>
      </c>
      <c r="G131" s="24" t="str">
        <f>IF(G132&gt;0,G132," ")</f>
        <v xml:space="preserve"> </v>
      </c>
      <c r="H131" s="3"/>
      <c r="I131" s="3"/>
      <c r="J131" s="3"/>
    </row>
    <row r="132" spans="1:10" ht="48" customHeight="1">
      <c r="A132" s="18"/>
      <c r="B132" s="19"/>
      <c r="C132" s="20" t="s">
        <v>174</v>
      </c>
      <c r="D132" s="21" t="s">
        <v>175</v>
      </c>
      <c r="E132" s="22">
        <f t="shared" si="4"/>
        <v>338700</v>
      </c>
      <c r="F132" s="22">
        <v>338700</v>
      </c>
      <c r="G132" s="22"/>
      <c r="H132" s="3"/>
      <c r="I132" s="3"/>
      <c r="J132" s="3"/>
    </row>
    <row r="133" spans="1:10" ht="21" customHeight="1">
      <c r="A133" s="18"/>
      <c r="B133" s="61" t="s">
        <v>176</v>
      </c>
      <c r="C133" s="20"/>
      <c r="D133" s="23" t="s">
        <v>177</v>
      </c>
      <c r="E133" s="24">
        <f t="shared" si="4"/>
        <v>30000</v>
      </c>
      <c r="F133" s="24">
        <f>F134</f>
        <v>30000</v>
      </c>
      <c r="G133" s="24" t="str">
        <f>IF(G134&gt;0,G134," ")</f>
        <v xml:space="preserve"> </v>
      </c>
      <c r="H133" s="3"/>
      <c r="I133" s="3"/>
      <c r="J133" s="3"/>
    </row>
    <row r="134" spans="1:10" ht="18" customHeight="1">
      <c r="A134" s="18"/>
      <c r="B134" s="19"/>
      <c r="C134" s="20" t="s">
        <v>42</v>
      </c>
      <c r="D134" s="21" t="s">
        <v>43</v>
      </c>
      <c r="E134" s="22">
        <f t="shared" si="4"/>
        <v>30000</v>
      </c>
      <c r="F134" s="22">
        <v>30000</v>
      </c>
      <c r="G134" s="22"/>
      <c r="H134" s="3"/>
      <c r="I134" s="3"/>
      <c r="J134" s="3"/>
    </row>
    <row r="135" spans="1:10" ht="18" customHeight="1">
      <c r="A135" s="18"/>
      <c r="B135" s="61" t="s">
        <v>178</v>
      </c>
      <c r="C135" s="20"/>
      <c r="D135" s="23" t="s">
        <v>179</v>
      </c>
      <c r="E135" s="24">
        <f t="shared" si="4"/>
        <v>63811</v>
      </c>
      <c r="F135" s="24">
        <f>F136</f>
        <v>63811</v>
      </c>
      <c r="G135" s="24" t="str">
        <f>IF(G136&gt;0,G136," ")</f>
        <v xml:space="preserve"> </v>
      </c>
      <c r="H135" s="3"/>
      <c r="I135" s="3"/>
      <c r="J135" s="3"/>
    </row>
    <row r="136" spans="1:10" ht="18" customHeight="1">
      <c r="A136" s="14"/>
      <c r="B136" s="19"/>
      <c r="C136" s="20" t="s">
        <v>42</v>
      </c>
      <c r="D136" s="21" t="s">
        <v>43</v>
      </c>
      <c r="E136" s="22">
        <f t="shared" si="4"/>
        <v>63811</v>
      </c>
      <c r="F136" s="22">
        <v>63811</v>
      </c>
      <c r="G136" s="22"/>
      <c r="H136" s="3"/>
      <c r="I136" s="3"/>
      <c r="J136" s="3"/>
    </row>
    <row r="137" spans="1:10" ht="18" customHeight="1">
      <c r="A137" s="20" t="s">
        <v>70</v>
      </c>
      <c r="B137" s="19" t="s">
        <v>71</v>
      </c>
      <c r="C137" s="20" t="s">
        <v>72</v>
      </c>
      <c r="D137" s="115" t="s">
        <v>73</v>
      </c>
      <c r="E137" s="116">
        <v>5</v>
      </c>
      <c r="F137" s="116">
        <v>6</v>
      </c>
      <c r="G137" s="116">
        <v>7</v>
      </c>
      <c r="H137" s="3"/>
      <c r="I137" s="3"/>
      <c r="J137" s="3"/>
    </row>
    <row r="138" spans="1:10" ht="18" customHeight="1">
      <c r="A138" s="18"/>
      <c r="B138" s="61" t="s">
        <v>180</v>
      </c>
      <c r="C138" s="14"/>
      <c r="D138" s="15" t="s">
        <v>143</v>
      </c>
      <c r="E138" s="16">
        <f>SUM(F138:G138)</f>
        <v>879972</v>
      </c>
      <c r="F138" s="16">
        <f>SUM(F139:F140)</f>
        <v>879972</v>
      </c>
      <c r="G138" s="16" t="str">
        <f>IF((G139)&gt;0,(G139)," ")</f>
        <v xml:space="preserve"> </v>
      </c>
      <c r="H138" s="3"/>
      <c r="I138" s="3"/>
      <c r="J138" s="3"/>
    </row>
    <row r="139" spans="1:10" ht="51.75" customHeight="1">
      <c r="A139" s="18"/>
      <c r="B139" s="32"/>
      <c r="C139" s="32" t="s">
        <v>33</v>
      </c>
      <c r="D139" s="79" t="s">
        <v>181</v>
      </c>
      <c r="E139" s="80">
        <f t="shared" si="4"/>
        <v>841413</v>
      </c>
      <c r="F139" s="80">
        <v>841413</v>
      </c>
      <c r="G139" s="80"/>
      <c r="H139" s="3"/>
      <c r="I139" s="3"/>
      <c r="J139" s="3"/>
    </row>
    <row r="140" spans="1:10" ht="48.75" customHeight="1">
      <c r="A140" s="14"/>
      <c r="B140" s="59"/>
      <c r="C140" s="19" t="s">
        <v>35</v>
      </c>
      <c r="D140" s="21" t="s">
        <v>181</v>
      </c>
      <c r="E140" s="22">
        <f t="shared" si="4"/>
        <v>38559</v>
      </c>
      <c r="F140" s="22">
        <v>38559</v>
      </c>
      <c r="G140" s="22"/>
      <c r="H140" s="3"/>
      <c r="I140" s="3"/>
      <c r="J140" s="3"/>
    </row>
    <row r="141" spans="1:10" ht="18.75" customHeight="1">
      <c r="A141" s="7" t="s">
        <v>182</v>
      </c>
      <c r="B141" s="31"/>
      <c r="C141" s="71"/>
      <c r="D141" s="26" t="s">
        <v>183</v>
      </c>
      <c r="E141" s="9">
        <f>SUM(F141:G141)</f>
        <v>900824</v>
      </c>
      <c r="F141" s="9">
        <f>F142+F145+F147+F149+F152+F156</f>
        <v>900824</v>
      </c>
      <c r="G141" s="9">
        <f>G145</f>
        <v>0</v>
      </c>
      <c r="H141" s="10" t="e">
        <f>IF(($G142+$G145+$G147+$G149+$G152)&gt;0,($G142+$G145+$G147+$G149+$G152)," ")</f>
        <v>#VALUE!</v>
      </c>
      <c r="I141" s="11"/>
      <c r="J141" s="11"/>
    </row>
    <row r="142" spans="1:10" ht="20.25" customHeight="1">
      <c r="A142" s="33"/>
      <c r="B142" s="60" t="s">
        <v>184</v>
      </c>
      <c r="C142" s="20"/>
      <c r="D142" s="23" t="s">
        <v>185</v>
      </c>
      <c r="E142" s="24">
        <f aca="true" t="shared" si="5" ref="E142:E181">SUM(F142:G142)</f>
        <v>43653</v>
      </c>
      <c r="F142" s="24">
        <f>SUM(F143:F144)</f>
        <v>43653</v>
      </c>
      <c r="G142" s="67" t="str">
        <f>IF((G143+G144)&gt;0,(G143+G144)," ")</f>
        <v xml:space="preserve"> </v>
      </c>
      <c r="H142" s="3"/>
      <c r="I142" s="3"/>
      <c r="J142" s="3"/>
    </row>
    <row r="143" spans="1:10" ht="19.5" customHeight="1">
      <c r="A143" s="34"/>
      <c r="B143" s="32"/>
      <c r="C143" s="19" t="s">
        <v>64</v>
      </c>
      <c r="D143" s="21" t="s">
        <v>85</v>
      </c>
      <c r="E143" s="22">
        <f t="shared" si="5"/>
        <v>40128</v>
      </c>
      <c r="F143" s="22">
        <v>40128</v>
      </c>
      <c r="G143" s="68"/>
      <c r="H143" s="3"/>
      <c r="I143" s="3"/>
      <c r="J143" s="3"/>
    </row>
    <row r="144" spans="1:10" ht="18.75" customHeight="1">
      <c r="A144" s="34"/>
      <c r="B144" s="59"/>
      <c r="C144" s="19" t="s">
        <v>42</v>
      </c>
      <c r="D144" s="21" t="s">
        <v>43</v>
      </c>
      <c r="E144" s="22">
        <f t="shared" si="5"/>
        <v>3525</v>
      </c>
      <c r="F144" s="22">
        <v>3525</v>
      </c>
      <c r="G144" s="68"/>
      <c r="H144" s="3"/>
      <c r="I144" s="3"/>
      <c r="J144" s="3"/>
    </row>
    <row r="145" spans="1:10" ht="20.25" customHeight="1">
      <c r="A145" s="34"/>
      <c r="B145" s="61" t="s">
        <v>186</v>
      </c>
      <c r="C145" s="20"/>
      <c r="D145" s="23" t="s">
        <v>187</v>
      </c>
      <c r="E145" s="24">
        <f t="shared" si="5"/>
        <v>43773</v>
      </c>
      <c r="F145" s="24">
        <f>SUM(F146:F146)</f>
        <v>43773</v>
      </c>
      <c r="G145" s="67">
        <f>SUM(G146:G146)</f>
        <v>0</v>
      </c>
      <c r="H145" s="3"/>
      <c r="I145" s="3"/>
      <c r="J145" s="3"/>
    </row>
    <row r="146" spans="1:10" ht="19.5" customHeight="1">
      <c r="A146" s="34"/>
      <c r="B146" s="32"/>
      <c r="C146" s="19" t="s">
        <v>42</v>
      </c>
      <c r="D146" s="21" t="s">
        <v>43</v>
      </c>
      <c r="E146" s="22">
        <f t="shared" si="5"/>
        <v>43773</v>
      </c>
      <c r="F146" s="22">
        <v>43773</v>
      </c>
      <c r="G146" s="68"/>
      <c r="H146" s="3"/>
      <c r="I146" s="3"/>
      <c r="J146" s="3"/>
    </row>
    <row r="147" spans="1:10" ht="18.75" customHeight="1">
      <c r="A147" s="34"/>
      <c r="B147" s="19" t="s">
        <v>188</v>
      </c>
      <c r="C147" s="20"/>
      <c r="D147" s="23" t="s">
        <v>189</v>
      </c>
      <c r="E147" s="24">
        <f>SUM(F147:G147)</f>
        <v>32</v>
      </c>
      <c r="F147" s="24">
        <f>F148</f>
        <v>32</v>
      </c>
      <c r="G147" s="67" t="str">
        <f>IF(G148&gt;0,G148," ")</f>
        <v xml:space="preserve"> </v>
      </c>
      <c r="H147" s="3"/>
      <c r="I147" s="3"/>
      <c r="J147" s="3"/>
    </row>
    <row r="148" spans="1:10" ht="18.75" customHeight="1">
      <c r="A148" s="34"/>
      <c r="B148" s="19"/>
      <c r="C148" s="19" t="s">
        <v>42</v>
      </c>
      <c r="D148" s="21" t="s">
        <v>43</v>
      </c>
      <c r="E148" s="22">
        <f t="shared" si="5"/>
        <v>32</v>
      </c>
      <c r="F148" s="22">
        <v>32</v>
      </c>
      <c r="G148" s="68"/>
      <c r="H148" s="3"/>
      <c r="I148" s="3"/>
      <c r="J148" s="3"/>
    </row>
    <row r="149" spans="1:10" ht="19.5" customHeight="1">
      <c r="A149" s="34"/>
      <c r="B149" s="61" t="s">
        <v>190</v>
      </c>
      <c r="C149" s="14"/>
      <c r="D149" s="15" t="s">
        <v>191</v>
      </c>
      <c r="E149" s="16">
        <f t="shared" si="5"/>
        <v>675034</v>
      </c>
      <c r="F149" s="16">
        <f>SUM(F150:F151)</f>
        <v>675034</v>
      </c>
      <c r="G149" s="81" t="str">
        <f>IF((G150+G151)&gt;0,(G150+G151)," ")</f>
        <v xml:space="preserve"> </v>
      </c>
      <c r="H149" s="3"/>
      <c r="I149" s="3"/>
      <c r="J149" s="3"/>
    </row>
    <row r="150" spans="1:10" ht="18.75" customHeight="1">
      <c r="A150" s="34"/>
      <c r="B150" s="32"/>
      <c r="C150" s="19" t="s">
        <v>140</v>
      </c>
      <c r="D150" s="21" t="s">
        <v>141</v>
      </c>
      <c r="E150" s="22">
        <f t="shared" si="5"/>
        <v>485138</v>
      </c>
      <c r="F150" s="22">
        <v>485138</v>
      </c>
      <c r="G150" s="68"/>
      <c r="H150" s="3"/>
      <c r="I150" s="3"/>
      <c r="J150" s="3"/>
    </row>
    <row r="151" spans="1:10" ht="18.75" customHeight="1">
      <c r="A151" s="34"/>
      <c r="B151" s="59"/>
      <c r="C151" s="19" t="s">
        <v>42</v>
      </c>
      <c r="D151" s="21" t="s">
        <v>43</v>
      </c>
      <c r="E151" s="22">
        <f t="shared" si="5"/>
        <v>189896</v>
      </c>
      <c r="F151" s="22">
        <v>189896</v>
      </c>
      <c r="G151" s="68"/>
      <c r="H151" s="3"/>
      <c r="I151" s="3"/>
      <c r="J151" s="3"/>
    </row>
    <row r="152" spans="1:10" ht="18.75" customHeight="1">
      <c r="A152" s="34"/>
      <c r="B152" s="61" t="s">
        <v>192</v>
      </c>
      <c r="C152" s="20"/>
      <c r="D152" s="23" t="s">
        <v>193</v>
      </c>
      <c r="E152" s="24">
        <f t="shared" si="5"/>
        <v>82948</v>
      </c>
      <c r="F152" s="24">
        <f>SUM(F153:F155)</f>
        <v>82948</v>
      </c>
      <c r="G152" s="67" t="str">
        <f>IF((G153+G154+G155)&gt;0,(G153+G154+G155)," ")</f>
        <v xml:space="preserve"> </v>
      </c>
      <c r="H152" s="3"/>
      <c r="I152" s="3"/>
      <c r="J152" s="3"/>
    </row>
    <row r="153" spans="1:10" ht="18.75" customHeight="1">
      <c r="A153" s="34"/>
      <c r="B153" s="32"/>
      <c r="C153" s="19" t="s">
        <v>64</v>
      </c>
      <c r="D153" s="21" t="s">
        <v>85</v>
      </c>
      <c r="E153" s="22">
        <f t="shared" si="5"/>
        <v>43700</v>
      </c>
      <c r="F153" s="22">
        <v>43700</v>
      </c>
      <c r="G153" s="68"/>
      <c r="H153" s="3"/>
      <c r="I153" s="3"/>
      <c r="J153" s="3"/>
    </row>
    <row r="154" spans="1:10" ht="18" customHeight="1">
      <c r="A154" s="34"/>
      <c r="B154" s="13"/>
      <c r="C154" s="19" t="s">
        <v>140</v>
      </c>
      <c r="D154" s="21" t="s">
        <v>141</v>
      </c>
      <c r="E154" s="22">
        <f t="shared" si="5"/>
        <v>13000</v>
      </c>
      <c r="F154" s="22">
        <v>13000</v>
      </c>
      <c r="G154" s="68"/>
      <c r="H154" s="3"/>
      <c r="I154" s="3"/>
      <c r="J154" s="3"/>
    </row>
    <row r="155" spans="1:10" ht="19.5" customHeight="1">
      <c r="A155" s="34"/>
      <c r="B155" s="59"/>
      <c r="C155" s="19" t="s">
        <v>42</v>
      </c>
      <c r="D155" s="21" t="s">
        <v>43</v>
      </c>
      <c r="E155" s="22">
        <f t="shared" si="5"/>
        <v>26248</v>
      </c>
      <c r="F155" s="22">
        <v>26248</v>
      </c>
      <c r="G155" s="82"/>
      <c r="H155" s="3"/>
      <c r="I155" s="3"/>
      <c r="J155" s="3"/>
    </row>
    <row r="156" spans="1:10" ht="18" customHeight="1">
      <c r="A156" s="34"/>
      <c r="B156" s="19" t="s">
        <v>194</v>
      </c>
      <c r="C156" s="19"/>
      <c r="D156" s="23" t="s">
        <v>195</v>
      </c>
      <c r="E156" s="24">
        <f>F156</f>
        <v>55384</v>
      </c>
      <c r="F156" s="24">
        <f>SUM(F157:F158)</f>
        <v>55384</v>
      </c>
      <c r="G156" s="82"/>
      <c r="H156" s="3"/>
      <c r="I156" s="3"/>
      <c r="J156" s="3"/>
    </row>
    <row r="157" spans="1:10" ht="18.75" customHeight="1">
      <c r="A157" s="34"/>
      <c r="B157" s="32"/>
      <c r="C157" s="19" t="s">
        <v>64</v>
      </c>
      <c r="D157" s="21" t="s">
        <v>85</v>
      </c>
      <c r="E157" s="22">
        <f>F157</f>
        <v>55000</v>
      </c>
      <c r="F157" s="22">
        <v>55000</v>
      </c>
      <c r="G157" s="82"/>
      <c r="H157" s="3"/>
      <c r="I157" s="3"/>
      <c r="J157" s="3"/>
    </row>
    <row r="158" spans="1:10" ht="18" customHeight="1">
      <c r="A158" s="35"/>
      <c r="B158" s="59"/>
      <c r="C158" s="19" t="s">
        <v>42</v>
      </c>
      <c r="D158" s="21" t="s">
        <v>43</v>
      </c>
      <c r="E158" s="22">
        <f>F158</f>
        <v>384</v>
      </c>
      <c r="F158" s="22">
        <v>384</v>
      </c>
      <c r="G158" s="82"/>
      <c r="H158" s="3"/>
      <c r="I158" s="3"/>
      <c r="J158" s="3"/>
    </row>
    <row r="159" spans="1:10" ht="18.75" customHeight="1">
      <c r="A159" s="83" t="s">
        <v>196</v>
      </c>
      <c r="B159" s="31"/>
      <c r="C159" s="7"/>
      <c r="D159" s="26" t="s">
        <v>197</v>
      </c>
      <c r="E159" s="9">
        <f>SUM(F159:G159)</f>
        <v>400500</v>
      </c>
      <c r="F159" s="9">
        <f>F160</f>
        <v>400500</v>
      </c>
      <c r="G159" s="84" t="s">
        <v>14</v>
      </c>
      <c r="H159" s="64"/>
      <c r="I159" s="3"/>
      <c r="J159" s="3"/>
    </row>
    <row r="160" spans="1:10" ht="29.25" customHeight="1">
      <c r="A160" s="33"/>
      <c r="B160" s="65" t="s">
        <v>198</v>
      </c>
      <c r="C160" s="65"/>
      <c r="D160" s="66" t="s">
        <v>199</v>
      </c>
      <c r="E160" s="24">
        <f aca="true" t="shared" si="6" ref="E160:E162">F160</f>
        <v>400500</v>
      </c>
      <c r="F160" s="24">
        <f>F161+F162</f>
        <v>400500</v>
      </c>
      <c r="G160" s="85" t="s">
        <v>14</v>
      </c>
      <c r="H160" s="86"/>
      <c r="I160" s="3"/>
      <c r="J160" s="3"/>
    </row>
    <row r="161" spans="1:10" ht="29.25" customHeight="1">
      <c r="A161" s="87"/>
      <c r="B161" s="33"/>
      <c r="C161" s="88" t="s">
        <v>200</v>
      </c>
      <c r="D161" s="21" t="s">
        <v>201</v>
      </c>
      <c r="E161" s="22">
        <f t="shared" si="6"/>
        <v>500</v>
      </c>
      <c r="F161" s="22">
        <v>500</v>
      </c>
      <c r="G161" s="85"/>
      <c r="H161" s="86"/>
      <c r="I161" s="3"/>
      <c r="J161" s="3"/>
    </row>
    <row r="162" spans="1:10" ht="21.75" customHeight="1">
      <c r="A162" s="87"/>
      <c r="B162" s="34"/>
      <c r="C162" s="65" t="s">
        <v>64</v>
      </c>
      <c r="D162" s="89" t="s">
        <v>85</v>
      </c>
      <c r="E162" s="22">
        <f t="shared" si="6"/>
        <v>400000</v>
      </c>
      <c r="F162" s="22">
        <v>400000</v>
      </c>
      <c r="G162" s="85"/>
      <c r="H162" s="86"/>
      <c r="I162" s="3"/>
      <c r="J162" s="3"/>
    </row>
    <row r="163" spans="1:10" ht="19.5" customHeight="1">
      <c r="A163" s="90" t="s">
        <v>202</v>
      </c>
      <c r="B163" s="91"/>
      <c r="C163" s="92"/>
      <c r="D163" s="93" t="s">
        <v>203</v>
      </c>
      <c r="E163" s="94">
        <f>F163</f>
        <v>44389</v>
      </c>
      <c r="F163" s="30">
        <f>F164</f>
        <v>44389</v>
      </c>
      <c r="G163" s="95"/>
      <c r="H163" s="86"/>
      <c r="I163" s="3"/>
      <c r="J163" s="3"/>
    </row>
    <row r="164" spans="1:10" ht="19.5" customHeight="1">
      <c r="A164" s="33"/>
      <c r="B164" s="96" t="s">
        <v>204</v>
      </c>
      <c r="C164" s="97"/>
      <c r="D164" s="15" t="s">
        <v>143</v>
      </c>
      <c r="E164" s="24">
        <f>F164</f>
        <v>44389</v>
      </c>
      <c r="F164" s="24">
        <f>SUM(F165:F166)</f>
        <v>44389</v>
      </c>
      <c r="G164" s="85"/>
      <c r="H164" s="86"/>
      <c r="I164" s="3"/>
      <c r="J164" s="3"/>
    </row>
    <row r="165" spans="1:10" ht="33" customHeight="1">
      <c r="A165" s="87"/>
      <c r="B165" s="33"/>
      <c r="C165" s="88" t="s">
        <v>159</v>
      </c>
      <c r="D165" s="98" t="s">
        <v>160</v>
      </c>
      <c r="E165" s="22">
        <f>F165</f>
        <v>12000</v>
      </c>
      <c r="F165" s="22">
        <v>12000</v>
      </c>
      <c r="G165" s="85"/>
      <c r="H165" s="86"/>
      <c r="I165" s="3"/>
      <c r="J165" s="3"/>
    </row>
    <row r="166" spans="1:10" ht="51" customHeight="1">
      <c r="A166" s="99"/>
      <c r="B166" s="35"/>
      <c r="C166" s="88" t="s">
        <v>92</v>
      </c>
      <c r="D166" s="98" t="s">
        <v>93</v>
      </c>
      <c r="E166" s="22">
        <f>F166</f>
        <v>32389</v>
      </c>
      <c r="F166" s="22">
        <v>32389</v>
      </c>
      <c r="G166" s="85"/>
      <c r="H166" s="86"/>
      <c r="I166" s="3"/>
      <c r="J166" s="3"/>
    </row>
    <row r="167" spans="1:10" ht="23.25" customHeight="1">
      <c r="A167" s="87"/>
      <c r="B167" s="100"/>
      <c r="C167" s="101"/>
      <c r="D167" s="28" t="s">
        <v>205</v>
      </c>
      <c r="E167" s="9">
        <f>SUM(F167:G167)</f>
        <v>69144020</v>
      </c>
      <c r="F167" s="9">
        <f>F13+F18+F25+F31+F38+F51+F65+F73+F80+F89+F103+F108+F126+F141+F159+F21+F163</f>
        <v>67455020</v>
      </c>
      <c r="G167" s="9">
        <f>G25+G31+G141+G126+G65</f>
        <v>1689000</v>
      </c>
      <c r="H167" s="3"/>
      <c r="I167" s="3"/>
      <c r="J167" s="3"/>
    </row>
    <row r="168" spans="1:10" ht="48" customHeight="1">
      <c r="A168" s="87"/>
      <c r="B168" s="100"/>
      <c r="C168" s="65" t="s">
        <v>33</v>
      </c>
      <c r="D168" s="102" t="s">
        <v>206</v>
      </c>
      <c r="E168" s="22">
        <f>SUM(F168:G168)</f>
        <v>958523</v>
      </c>
      <c r="F168" s="22">
        <f>IF((SUMIF($C$13:$C$167,2007,$F$13:$F$167))&gt;0,(SUMIF($C$13:$C$167,2007,$F$13:$F$167))," ")</f>
        <v>958523</v>
      </c>
      <c r="G168" s="24"/>
      <c r="H168" s="3"/>
      <c r="I168" s="3"/>
      <c r="J168" s="3"/>
    </row>
    <row r="169" spans="1:10" ht="51" customHeight="1">
      <c r="A169" s="103"/>
      <c r="B169" s="104"/>
      <c r="C169" s="65" t="s">
        <v>82</v>
      </c>
      <c r="D169" s="102" t="s">
        <v>206</v>
      </c>
      <c r="E169" s="22">
        <f>SUM(F169:G169)</f>
        <v>131040</v>
      </c>
      <c r="F169" s="22">
        <f>IF((SUMIF($C$13:$C$167,2008,$F$13:$F$167))&gt;0,(SUMIF($C$13:$C$167,2008,$F$13:$F$167))," ")</f>
        <v>131040</v>
      </c>
      <c r="G169" s="22" t="str">
        <f>IF((SUMIF($C$13:$C$167,2008,$G$13:$G$167))&gt;0,(SUMIF($C$13:$C$167,2008,$G$13:$G$167))," ")</f>
        <v xml:space="preserve"> </v>
      </c>
      <c r="H169" s="3"/>
      <c r="I169" s="3"/>
      <c r="J169" s="3"/>
    </row>
    <row r="170" spans="1:10" ht="52.5" customHeight="1">
      <c r="A170" s="103"/>
      <c r="B170" s="104"/>
      <c r="C170" s="65" t="s">
        <v>35</v>
      </c>
      <c r="D170" s="102" t="s">
        <v>206</v>
      </c>
      <c r="E170" s="22">
        <f t="shared" si="5"/>
        <v>72186</v>
      </c>
      <c r="F170" s="22">
        <f>IF((SUMIF($C$13:$C$167,2009,$F$13:$F$167))&gt;0,(SUMIF($C$13:$C$167,2009,$F$13:$F$167))," ")</f>
        <v>72186</v>
      </c>
      <c r="G170" s="22" t="str">
        <f>IF((SUMIF($C$13:$C$167,2009,$G$13:$G$167))&gt;0,(SUMIF($C$13:$C$167,2009,$G$13:$G$167))," ")</f>
        <v xml:space="preserve"> </v>
      </c>
      <c r="H170" s="3"/>
      <c r="I170" s="3"/>
      <c r="J170" s="3"/>
    </row>
    <row r="171" spans="1:10" ht="50.25" customHeight="1">
      <c r="A171" s="103"/>
      <c r="B171" s="104"/>
      <c r="C171" s="65" t="s">
        <v>50</v>
      </c>
      <c r="D171" s="102" t="s">
        <v>51</v>
      </c>
      <c r="E171" s="22">
        <f t="shared" si="5"/>
        <v>7507706</v>
      </c>
      <c r="F171" s="22">
        <f>IF((SUMIF($C$13:$C$167,2110,$F$13:$F$167))&gt;0,(SUMIF($C$13:$C$167,2110,$F$13:$F$167))," ")</f>
        <v>7507706</v>
      </c>
      <c r="G171" s="22" t="str">
        <f>IF((SUMIF($C$13:$C$167,2110,$G$13:$G$167))&gt;0,(SUMIF($C$13:$C$167,2110,$G$13:$G$167))," ")</f>
        <v xml:space="preserve"> </v>
      </c>
      <c r="H171" s="3"/>
      <c r="I171" s="3"/>
      <c r="J171" s="3"/>
    </row>
    <row r="172" spans="1:10" ht="38.25" customHeight="1">
      <c r="A172" s="103"/>
      <c r="B172" s="104"/>
      <c r="C172" s="65" t="s">
        <v>88</v>
      </c>
      <c r="D172" s="102" t="s">
        <v>89</v>
      </c>
      <c r="E172" s="22">
        <f t="shared" si="5"/>
        <v>4000</v>
      </c>
      <c r="F172" s="22">
        <f>IF((SUMIF($C$13:$C$167,2120,$F$13:$F$167))&gt;0,(SUMIF($C$13:$C$167,2120,$F$13:$F$167))," ")</f>
        <v>4000</v>
      </c>
      <c r="G172" s="22" t="str">
        <f>IF((SUMIF($C$13:$C$167,2120,$G$13:$G$167))&gt;0,(SUMIF($C$13:$C$167,2120,$G$13:$G$167))," ")</f>
        <v xml:space="preserve"> </v>
      </c>
      <c r="H172" s="3"/>
      <c r="I172" s="3"/>
      <c r="J172" s="3"/>
    </row>
    <row r="173" spans="1:10" ht="33" customHeight="1">
      <c r="A173" s="103"/>
      <c r="B173" s="104"/>
      <c r="C173" s="65" t="s">
        <v>156</v>
      </c>
      <c r="D173" s="102" t="s">
        <v>157</v>
      </c>
      <c r="E173" s="22">
        <f t="shared" si="5"/>
        <v>425968</v>
      </c>
      <c r="F173" s="22">
        <f>IF((SUMIF($C$13:$C$167,2130,$F$13:$F$167))&gt;0,(SUMIF($C$13:$C$167,2130,$F$13:$F$167))," ")</f>
        <v>425968</v>
      </c>
      <c r="G173" s="22" t="str">
        <f>IF((SUMIF($C$13:$C$167,2130,$G$13:$G$167))&gt;0,(SUMIF($C$13:$C$167,2130,$G$13:$G$167))," ")</f>
        <v xml:space="preserve"> </v>
      </c>
      <c r="H173" s="3"/>
      <c r="I173" s="3"/>
      <c r="J173" s="3"/>
    </row>
    <row r="174" spans="1:10" ht="34.5" customHeight="1">
      <c r="A174" s="103"/>
      <c r="B174" s="104"/>
      <c r="C174" s="65" t="s">
        <v>134</v>
      </c>
      <c r="D174" s="102" t="s">
        <v>135</v>
      </c>
      <c r="E174" s="22">
        <f t="shared" si="5"/>
        <v>71136</v>
      </c>
      <c r="F174" s="22">
        <f>IF((SUMIF($C$13:$C$167,2310,$F$13:$F$167))&gt;0,(SUMIF($C$13:$C$167,2310,$F$13:$F$167))," ")</f>
        <v>71136</v>
      </c>
      <c r="G174" s="22" t="str">
        <f>IF((SUMIF($C$13:$C$167,2310,$G$13:$G$167))&gt;0,(SUMIF($C$13:$C$167,2310,$G$13:$G$167))," ")</f>
        <v xml:space="preserve"> </v>
      </c>
      <c r="H174" s="3"/>
      <c r="I174" s="3"/>
      <c r="J174" s="3"/>
    </row>
    <row r="175" spans="1:10" ht="39" customHeight="1">
      <c r="A175" s="103"/>
      <c r="B175" s="104"/>
      <c r="C175" s="65" t="s">
        <v>152</v>
      </c>
      <c r="D175" s="102" t="s">
        <v>153</v>
      </c>
      <c r="E175" s="22">
        <f t="shared" si="5"/>
        <v>1514792</v>
      </c>
      <c r="F175" s="22">
        <f>IF((SUMIF($C$13:$C$167,2320,$F$13:$F$167))&gt;0,(SUMIF($C$13:$C$167,2320,$F$13:$F$167))," ")</f>
        <v>1514792</v>
      </c>
      <c r="G175" s="22" t="str">
        <f>IF((SUMIF($C$13:$C$167,2320,$G$13:$G$167))&gt;0,(SUMIF($C$13:$C$167,2320,$G$13:$G$167))," ")</f>
        <v xml:space="preserve"> </v>
      </c>
      <c r="H175" s="3"/>
      <c r="I175" s="3"/>
      <c r="J175" s="3"/>
    </row>
    <row r="176" spans="1:10" ht="49.5" customHeight="1">
      <c r="A176" s="103"/>
      <c r="B176" s="104"/>
      <c r="C176" s="65" t="s">
        <v>219</v>
      </c>
      <c r="D176" s="102" t="s">
        <v>220</v>
      </c>
      <c r="E176" s="22">
        <f>F176</f>
        <v>15617</v>
      </c>
      <c r="F176" s="22">
        <v>15617</v>
      </c>
      <c r="G176" s="22"/>
      <c r="H176" s="3"/>
      <c r="I176" s="3"/>
      <c r="J176" s="3"/>
    </row>
    <row r="177" spans="1:10" ht="35.25" customHeight="1">
      <c r="A177" s="103"/>
      <c r="B177" s="104"/>
      <c r="C177" s="65" t="s">
        <v>159</v>
      </c>
      <c r="D177" s="102" t="s">
        <v>160</v>
      </c>
      <c r="E177" s="22">
        <f>F177</f>
        <v>22000</v>
      </c>
      <c r="F177" s="22">
        <v>22000</v>
      </c>
      <c r="G177" s="22"/>
      <c r="H177" s="3"/>
      <c r="I177" s="3"/>
      <c r="J177" s="3"/>
    </row>
    <row r="178" spans="1:10" ht="44.25" customHeight="1">
      <c r="A178" s="103"/>
      <c r="B178" s="104"/>
      <c r="C178" s="65" t="s">
        <v>21</v>
      </c>
      <c r="D178" s="102" t="s">
        <v>22</v>
      </c>
      <c r="E178" s="22">
        <f>F178</f>
        <v>77700</v>
      </c>
      <c r="F178" s="22">
        <v>77700</v>
      </c>
      <c r="G178" s="22"/>
      <c r="H178" s="3"/>
      <c r="I178" s="3"/>
      <c r="J178" s="3"/>
    </row>
    <row r="179" spans="1:10" ht="19.5" customHeight="1">
      <c r="A179" s="103"/>
      <c r="B179" s="104"/>
      <c r="C179" s="65" t="s">
        <v>118</v>
      </c>
      <c r="D179" s="102" t="s">
        <v>119</v>
      </c>
      <c r="E179" s="22">
        <f t="shared" si="5"/>
        <v>40643817</v>
      </c>
      <c r="F179" s="22">
        <f>IF((SUMIF($C$13:$C$167,2920,$F$13:$F$167))&gt;0,(SUMIF($C$13:$C$167,2920,$F$13:$F$167))," ")</f>
        <v>40643817</v>
      </c>
      <c r="G179" s="22" t="str">
        <f>IF((SUMIF($C$13:$C$167,2920,$G$13:$G$167))&gt;0,(SUMIF($C$13:$C$167,2920,$G$13:$G$167))," ")</f>
        <v xml:space="preserve"> </v>
      </c>
      <c r="H179" s="3"/>
      <c r="I179" s="3"/>
      <c r="J179" s="3"/>
    </row>
    <row r="180" spans="1:10" ht="46.5" customHeight="1">
      <c r="A180" s="103"/>
      <c r="B180" s="104"/>
      <c r="C180" s="65" t="s">
        <v>98</v>
      </c>
      <c r="D180" s="102" t="s">
        <v>99</v>
      </c>
      <c r="E180" s="22">
        <f>G180</f>
        <v>140000</v>
      </c>
      <c r="F180" s="22"/>
      <c r="G180" s="22">
        <v>140000</v>
      </c>
      <c r="H180" s="3"/>
      <c r="I180" s="3"/>
      <c r="J180" s="3"/>
    </row>
    <row r="181" spans="1:10" ht="47.25" customHeight="1">
      <c r="A181" s="103"/>
      <c r="B181" s="104"/>
      <c r="C181" s="65" t="s">
        <v>44</v>
      </c>
      <c r="D181" s="21" t="s">
        <v>45</v>
      </c>
      <c r="E181" s="22">
        <f t="shared" si="5"/>
        <v>340000</v>
      </c>
      <c r="F181" s="22" t="str">
        <f>IF((SUMIF($C$13:$C$167,6410,$F$13:$F$167))&gt;0,(SUMIF($C$13:$C$167,6410,$F$13:$F$167))," ")</f>
        <v xml:space="preserve"> </v>
      </c>
      <c r="G181" s="22">
        <f>325000+15000</f>
        <v>340000</v>
      </c>
      <c r="H181" s="3"/>
      <c r="I181" s="3"/>
      <c r="J181" s="3"/>
    </row>
    <row r="182" spans="1:10" ht="21" customHeight="1">
      <c r="A182" s="103"/>
      <c r="B182" s="104"/>
      <c r="C182" s="65"/>
      <c r="D182" s="21" t="s">
        <v>207</v>
      </c>
      <c r="E182" s="22">
        <f>SUM(F182:G182)</f>
        <v>667494</v>
      </c>
      <c r="F182" s="22">
        <f>SUMIF($C$13:$C$167,2460,$F$13:$F$167)+SUMIF($C$13:$C$167,2707,$F$13:$F$167)+SUMIF($C$13:$C$167,2690,$F$13:$F$167)+SUMIF($C$13:$C$167,2700,$F$13:$F$167)</f>
        <v>667494</v>
      </c>
      <c r="G182" s="22"/>
      <c r="H182" s="3"/>
      <c r="I182" s="3"/>
      <c r="J182" s="3"/>
    </row>
    <row r="183" spans="1:10" ht="18.75" customHeight="1">
      <c r="A183" s="105"/>
      <c r="B183" s="106"/>
      <c r="C183" s="65"/>
      <c r="D183" s="21" t="s">
        <v>208</v>
      </c>
      <c r="E183" s="22">
        <f>SUM(F183:G183)</f>
        <v>16552041</v>
      </c>
      <c r="F183" s="22">
        <v>15343041</v>
      </c>
      <c r="G183" s="22">
        <v>1209000</v>
      </c>
      <c r="H183" s="107">
        <f>SUM(E168:E183)</f>
        <v>69144020</v>
      </c>
      <c r="I183" s="107">
        <f>SUM(F168:F183)</f>
        <v>67455020</v>
      </c>
      <c r="J183" s="107">
        <f>SUM(G168:G183)</f>
        <v>1689000</v>
      </c>
    </row>
    <row r="184" spans="1:10" ht="14.25">
      <c r="A184" s="108"/>
      <c r="B184" s="108"/>
      <c r="C184" s="108"/>
      <c r="D184" s="109"/>
      <c r="E184" s="110"/>
      <c r="F184" s="110"/>
      <c r="G184" s="110"/>
      <c r="H184" s="3" t="str">
        <f>IF(H183=E167,"OK.","BŁĄD")</f>
        <v>OK.</v>
      </c>
      <c r="I184" s="3" t="str">
        <f>IF(I183=F167,"OK.","BŁĄD")</f>
        <v>OK.</v>
      </c>
      <c r="J184" s="3" t="str">
        <f>IF(J183=G167,"OK.","BŁĄD")</f>
        <v>OK.</v>
      </c>
    </row>
    <row r="185" spans="1:10" ht="14.25">
      <c r="A185" s="108"/>
      <c r="B185" s="108"/>
      <c r="C185" s="108"/>
      <c r="D185" s="109"/>
      <c r="E185" s="110"/>
      <c r="F185" s="110"/>
      <c r="G185" s="110"/>
      <c r="H185" s="3"/>
      <c r="I185" s="3"/>
      <c r="J185" s="3"/>
    </row>
    <row r="186" spans="1:10" ht="20.25">
      <c r="A186" s="108"/>
      <c r="B186" s="108"/>
      <c r="C186" s="108"/>
      <c r="D186" s="111"/>
      <c r="E186" s="129" t="s">
        <v>215</v>
      </c>
      <c r="F186" s="130"/>
      <c r="G186" s="130"/>
      <c r="H186" s="3"/>
      <c r="I186" s="3"/>
      <c r="J186" s="3"/>
    </row>
    <row r="187" spans="1:10" ht="20.25">
      <c r="A187" s="108"/>
      <c r="B187" s="108"/>
      <c r="C187" s="108"/>
      <c r="D187" s="131" t="s">
        <v>214</v>
      </c>
      <c r="E187" s="131"/>
      <c r="F187" s="131"/>
      <c r="G187" s="132"/>
      <c r="H187" s="3"/>
      <c r="I187" s="3"/>
      <c r="J187" s="3"/>
    </row>
    <row r="188" spans="1:10" ht="20.25">
      <c r="A188" s="108"/>
      <c r="B188" s="108"/>
      <c r="C188" s="108"/>
      <c r="D188" s="133" t="s">
        <v>209</v>
      </c>
      <c r="E188" s="134"/>
      <c r="F188" s="134"/>
      <c r="G188" s="134"/>
      <c r="H188" s="3"/>
      <c r="I188" s="3"/>
      <c r="J188" s="3"/>
    </row>
    <row r="189" spans="1:10" ht="20.25">
      <c r="A189" s="108"/>
      <c r="B189" s="108"/>
      <c r="C189" s="108"/>
      <c r="D189" s="112"/>
      <c r="E189" s="132" t="s">
        <v>210</v>
      </c>
      <c r="F189" s="132"/>
      <c r="G189" s="132"/>
      <c r="H189" s="3"/>
      <c r="I189" s="3"/>
      <c r="J189" s="3"/>
    </row>
    <row r="190" spans="1:10" ht="20.25">
      <c r="A190" s="108"/>
      <c r="B190" s="108"/>
      <c r="C190" s="108"/>
      <c r="D190" s="135" t="s">
        <v>216</v>
      </c>
      <c r="E190" s="136"/>
      <c r="F190" s="136"/>
      <c r="G190" s="137"/>
      <c r="H190" s="3"/>
      <c r="I190" s="3"/>
      <c r="J190" s="3"/>
    </row>
    <row r="191" spans="1:10" ht="20.25">
      <c r="A191" s="108"/>
      <c r="B191" s="108"/>
      <c r="C191" s="108"/>
      <c r="D191" s="113"/>
      <c r="E191" s="114" t="s">
        <v>14</v>
      </c>
      <c r="F191" s="114"/>
      <c r="G191" s="110"/>
      <c r="H191" s="3"/>
      <c r="I191" s="3"/>
      <c r="J191" s="3"/>
    </row>
    <row r="192" spans="1:10" ht="14.25">
      <c r="A192" s="108"/>
      <c r="B192" s="108"/>
      <c r="C192" s="108"/>
      <c r="D192" s="109"/>
      <c r="E192" s="110"/>
      <c r="F192" s="110"/>
      <c r="G192" s="110"/>
      <c r="H192" s="3"/>
      <c r="I192" s="3"/>
      <c r="J192" s="3"/>
    </row>
    <row r="193" spans="1:10" ht="14.25">
      <c r="A193" s="108"/>
      <c r="B193" s="108"/>
      <c r="C193" s="108"/>
      <c r="D193" s="109"/>
      <c r="E193" s="110"/>
      <c r="F193" s="110"/>
      <c r="G193" s="110"/>
      <c r="H193" s="3"/>
      <c r="I193" s="3"/>
      <c r="J193" s="3"/>
    </row>
    <row r="194" spans="1:10" ht="14.25">
      <c r="A194" s="108"/>
      <c r="B194" s="108"/>
      <c r="C194" s="108"/>
      <c r="D194" s="109"/>
      <c r="E194" s="110"/>
      <c r="F194" s="110"/>
      <c r="G194" s="110"/>
      <c r="H194" s="3"/>
      <c r="I194" s="3"/>
      <c r="J194" s="3"/>
    </row>
    <row r="195" spans="1:10" ht="14.25">
      <c r="A195" s="108"/>
      <c r="B195" s="108"/>
      <c r="C195" s="108"/>
      <c r="D195" s="109"/>
      <c r="E195" s="110"/>
      <c r="F195" s="110"/>
      <c r="G195" s="110"/>
      <c r="H195" s="3"/>
      <c r="I195" s="3"/>
      <c r="J195" s="3"/>
    </row>
  </sheetData>
  <mergeCells count="21">
    <mergeCell ref="E186:G186"/>
    <mergeCell ref="D187:G187"/>
    <mergeCell ref="D188:G188"/>
    <mergeCell ref="E189:G189"/>
    <mergeCell ref="D190:G190"/>
    <mergeCell ref="A6:G6"/>
    <mergeCell ref="A7:G7"/>
    <mergeCell ref="A8:G8"/>
    <mergeCell ref="A9:A11"/>
    <mergeCell ref="B9:B11"/>
    <mergeCell ref="C9:C11"/>
    <mergeCell ref="D9:D11"/>
    <mergeCell ref="E9:G9"/>
    <mergeCell ref="E10:E11"/>
    <mergeCell ref="F10:G10"/>
    <mergeCell ref="A1:E5"/>
    <mergeCell ref="F1:G1"/>
    <mergeCell ref="F2:G2"/>
    <mergeCell ref="F3:G3"/>
    <mergeCell ref="F4:G4"/>
    <mergeCell ref="F5:G5"/>
  </mergeCells>
  <printOptions/>
  <pageMargins left="0.7086614173228347" right="0.7086614173228347" top="0.7480314960629921" bottom="0.7480314960629921" header="0.31496062992125984" footer="0.31496062992125984"/>
  <pageSetup firstPageNumber="10" useFirstPageNumber="1" horizontalDpi="600" verticalDpi="600" orientation="portrait" paperSize="9" scale="62" r:id="rId1"/>
  <headerFooter>
    <oddFooter>&amp;C&amp;P</oddFooter>
  </headerFooter>
  <rowBreaks count="2" manualBreakCount="2">
    <brk id="46" max="16383" man="1"/>
    <brk id="91" max="16383" man="1"/>
  </rowBreaks>
  <colBreaks count="1" manualBreakCount="1">
    <brk id="7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Uchwała Nr XXXIII/232/2013</dc:title>
  <dc:subject>zmiany w budżecie - zał. Nr 1 - dochody</dc:subject>
  <dc:creator>Genowefa Gniadek</dc:creator>
  <cp:keywords/>
  <dc:description/>
  <cp:lastModifiedBy>Genowefa Gniadek</cp:lastModifiedBy>
  <cp:lastPrinted>2013-11-04T09:24:41Z</cp:lastPrinted>
  <dcterms:created xsi:type="dcterms:W3CDTF">2013-09-30T13:28:41Z</dcterms:created>
  <dcterms:modified xsi:type="dcterms:W3CDTF">2013-11-04T09:24:44Z</dcterms:modified>
  <cp:category/>
  <cp:version/>
  <cp:contentType/>
  <cp:contentStatus/>
</cp:coreProperties>
</file>