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0" yWindow="120" windowWidth="19185" windowHeight="730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'Arkusz1'!$A$1:$G$199</definedName>
  </definedNames>
  <calcPr calcId="125725"/>
</workbook>
</file>

<file path=xl/sharedStrings.xml><?xml version="1.0" encoding="utf-8"?>
<sst xmlns="http://schemas.openxmlformats.org/spreadsheetml/2006/main" count="374" uniqueCount="229">
  <si>
    <t>Załącznik Nr 1</t>
  </si>
  <si>
    <t>DOCHODY  BUDŻETU  POWIATU  WĄGROWIECKIEGO  W  2011  ROKU</t>
  </si>
  <si>
    <t>ORAZ  ICH  STRUKTURA</t>
  </si>
  <si>
    <t>Dział</t>
  </si>
  <si>
    <t>Rozdział</t>
  </si>
  <si>
    <t>Paragraf</t>
  </si>
  <si>
    <t>Źródło dochodów</t>
  </si>
  <si>
    <t>Planowane dochody na 2011 rok</t>
  </si>
  <si>
    <t>Ogółem</t>
  </si>
  <si>
    <t>w tym:</t>
  </si>
  <si>
    <t>Bieżące</t>
  </si>
  <si>
    <t>Majątkowe</t>
  </si>
  <si>
    <t>010</t>
  </si>
  <si>
    <t>ROLNICTWO  I   ŁOWIECTWO</t>
  </si>
  <si>
    <t>01005</t>
  </si>
  <si>
    <t>Prace geodezyjno - urządzeniowe na potrzeby rolnictwa</t>
  </si>
  <si>
    <t>2110</t>
  </si>
  <si>
    <t>Dotacje celowe otrzymane z budżetu państwa na zadania bieżące z zakresu administracji rządowej oraz inne zadania zlecone ustawami realizowane przez powiat</t>
  </si>
  <si>
    <t>01008</t>
  </si>
  <si>
    <t>Melioracje wodne</t>
  </si>
  <si>
    <t>2360</t>
  </si>
  <si>
    <t>Dochody jednostek samorządu terytorialnego związane z realizacją zadań z zakresu administracji rządowej oraz innych zadań zleconych ustawami</t>
  </si>
  <si>
    <t>01095</t>
  </si>
  <si>
    <t>Pozostała dzialalność</t>
  </si>
  <si>
    <t>020</t>
  </si>
  <si>
    <t>LEŚNICTWO</t>
  </si>
  <si>
    <t>02001</t>
  </si>
  <si>
    <t>Gospodarka leśna</t>
  </si>
  <si>
    <t>2460</t>
  </si>
  <si>
    <t>Środki otrzymane od pozostałych jednostek zaliczanych do sektora finansów publicznych na realizację zadań bieżących jednostek zaliczanych do sektora finansów publicznych</t>
  </si>
  <si>
    <t>600</t>
  </si>
  <si>
    <t>TRANSPORT  I  ŁĄCZNOŚĆ</t>
  </si>
  <si>
    <t>60014</t>
  </si>
  <si>
    <t>Drogi publiczne powiatowe</t>
  </si>
  <si>
    <t>0870</t>
  </si>
  <si>
    <t>Wpływy ze sprzedaży składników majątkowych</t>
  </si>
  <si>
    <t>0970</t>
  </si>
  <si>
    <t>Wpływy z różnych dochodów</t>
  </si>
  <si>
    <t>6207</t>
  </si>
  <si>
    <t>Dotacje celowe w ramach programów finansowanych z udziałem środków europejskich oraz środków,   o których mowa w art. 5 ust. 1 pkt. 3 oraz ust. 3 pkt. 5 i 6 ustawy, lub płatności w ramach budżetu środków europejskich</t>
  </si>
  <si>
    <t>700</t>
  </si>
  <si>
    <t>GOSPODARKA MIESZKANIOWA</t>
  </si>
  <si>
    <t>70005</t>
  </si>
  <si>
    <t>Gospodarka gruntami i nieruchomościami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</si>
  <si>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</si>
  <si>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</si>
  <si>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0470</t>
  </si>
  <si>
    <t>Wpływy z opłat za zarząd, użytkowanie i użytkowanie wieczyste nieruchomości</t>
  </si>
  <si>
    <t>710</t>
  </si>
  <si>
    <t>DZIAŁALNOŚĆ USŁUGOWA</t>
  </si>
  <si>
    <t>71012</t>
  </si>
  <si>
    <t>Ośrodki dokumentacji geodezyjnej i kartograficznej</t>
  </si>
  <si>
    <t>0690</t>
  </si>
  <si>
    <t>Wpłwywy z różnych opłat</t>
  </si>
  <si>
    <t>0920</t>
  </si>
  <si>
    <t>Pozostałe odsetki</t>
  </si>
  <si>
    <t>71013</t>
  </si>
  <si>
    <t>Prace geodezyjne i kartograficzne (nieinwestycyjne)</t>
  </si>
  <si>
    <t>71014</t>
  </si>
  <si>
    <t>Opracowania geodezyjne i kartograficzne</t>
  </si>
  <si>
    <t>71015</t>
  </si>
  <si>
    <t>Nadzór budowlany</t>
  </si>
  <si>
    <t>750</t>
  </si>
  <si>
    <t>ADMINISTRACJA PUBLICZNA</t>
  </si>
  <si>
    <t>75011</t>
  </si>
  <si>
    <t>Urzędy wojewódzkie</t>
  </si>
  <si>
    <t>1</t>
  </si>
  <si>
    <t>2</t>
  </si>
  <si>
    <t>3</t>
  </si>
  <si>
    <t>4</t>
  </si>
  <si>
    <t>75018</t>
  </si>
  <si>
    <t>Urzędy marszałkowskie</t>
  </si>
  <si>
    <t>2008</t>
  </si>
  <si>
    <t>2009</t>
  </si>
  <si>
    <t>75020</t>
  </si>
  <si>
    <t>Starostwa powiatowe</t>
  </si>
  <si>
    <t>Wpływy z różnych opłat</t>
  </si>
  <si>
    <t>75023</t>
  </si>
  <si>
    <t>Urzędy gmin (miast i miast na prawach powiatu)</t>
  </si>
  <si>
    <t>2007</t>
  </si>
  <si>
    <t>75045</t>
  </si>
  <si>
    <t>Kwalifikacja wojskowa</t>
  </si>
  <si>
    <t>2120</t>
  </si>
  <si>
    <t>Dotacje celowe otrzymane z budżetu państwa na zadania bieżące realizowane przez powiat na podstawie porozumień z organami administracji rządowej</t>
  </si>
  <si>
    <t>754</t>
  </si>
  <si>
    <t>BEZPIECZEŃSTWO PUBLICZNE  I  OCHRONA PRZECIWPOŻAROWA</t>
  </si>
  <si>
    <t>75411</t>
  </si>
  <si>
    <t>Komendy powiatowe Państwowej Straży Pożarnej</t>
  </si>
  <si>
    <t>6410</t>
  </si>
  <si>
    <t>Dotacje celowe otrzymane z budżetu państwa na inwestycje i zakupy inwestycyjne z zakresu administracji rządowej oraz inne zadania zlecone ustawami realizowane przez powiat</t>
  </si>
  <si>
    <t>756</t>
  </si>
  <si>
    <t>DOCHODY OD OSÓB PRAWNYCH, OD OSÓB FIZYCZNYCH  I  OD INNYCH JEDNOSTEK NIEPOSIADAJĄCYCH OSOBOWOŚCI PRAWNEJ ORAZ WYDATKI ZWIĄZANE  Z  ICH POBOREM</t>
  </si>
  <si>
    <t>75618</t>
  </si>
  <si>
    <t>Wpływy z innych opłat stanowiących dochody jednostek samorządu terytorialnego na podstawie ustaw</t>
  </si>
  <si>
    <t>0420</t>
  </si>
  <si>
    <t>Wpływy z opłaty komunikacyjnej</t>
  </si>
  <si>
    <t>0490</t>
  </si>
  <si>
    <t>Wpływy z innych lokalnych opłat pobieranych przez jednostki samorządu terytorialnego na podstawie ustaw</t>
  </si>
  <si>
    <t>75622</t>
  </si>
  <si>
    <t>Udziały powiatów w podatkach stanowiących dochód budżetu państwa</t>
  </si>
  <si>
    <t>0010</t>
  </si>
  <si>
    <t>Podatek dochodowy od osób fizycznych</t>
  </si>
  <si>
    <t>0020</t>
  </si>
  <si>
    <t>Podatek dochodowy od osób prawnych</t>
  </si>
  <si>
    <t>758</t>
  </si>
  <si>
    <t>RÓŻNE ROZLICZENIA</t>
  </si>
  <si>
    <t>75801</t>
  </si>
  <si>
    <t>Część oświatowa subwencji ogólnej dla jednostek samorządu terytorialnego</t>
  </si>
  <si>
    <t>2920</t>
  </si>
  <si>
    <t>Subwencje ogólne z budżetu państwa</t>
  </si>
  <si>
    <t>75803</t>
  </si>
  <si>
    <t>Część wyrównawcza subwencji ogólnej dla powiatów</t>
  </si>
  <si>
    <t>75814</t>
  </si>
  <si>
    <t>Różne rozliczenia finansowe</t>
  </si>
  <si>
    <t>75832</t>
  </si>
  <si>
    <t>Część równoważąca subwencji ogólnej dla powiatów</t>
  </si>
  <si>
    <t>801</t>
  </si>
  <si>
    <t>OŚWIATA  I  WYCHOWANIE</t>
  </si>
  <si>
    <t>80120</t>
  </si>
  <si>
    <t>Licea ogólnokształcące</t>
  </si>
  <si>
    <t>2707</t>
  </si>
  <si>
    <t>Środki na dofinansowanie własnych zadań bieżących gmin (zw.gmin), powiatów (zw. powiatów), samorządów województw, pozyskane z innych źródeł</t>
  </si>
  <si>
    <t>80130</t>
  </si>
  <si>
    <t>Szkoły zawodowe</t>
  </si>
  <si>
    <t>2310</t>
  </si>
  <si>
    <t>Dotacje celowe otrzymane z gminy na zadania bieżące realizowane na podstawie porozumień (umów) między jednostkami samorządu terytorialnego</t>
  </si>
  <si>
    <t>80140</t>
  </si>
  <si>
    <t>Centra kształcenia ustawicznego i praktycznego oraz ośrodki dokształcania zawodowego</t>
  </si>
  <si>
    <t>80148</t>
  </si>
  <si>
    <t>Stołówki szkolne i przedszkolne</t>
  </si>
  <si>
    <t>0830</t>
  </si>
  <si>
    <t>Wpływy z usług</t>
  </si>
  <si>
    <t>851</t>
  </si>
  <si>
    <t>OCHRONA  ZDROWIA</t>
  </si>
  <si>
    <t>85156</t>
  </si>
  <si>
    <t>Składki na ubezpieczenie zdrowotne oraz świadczenia dla osób nieobjętych obowiązkiem ubezpieczenia zdrowotnego</t>
  </si>
  <si>
    <t>852</t>
  </si>
  <si>
    <t>POMOC  SPOŁECZNA</t>
  </si>
  <si>
    <t>85201</t>
  </si>
  <si>
    <t>Placówki opiekuńczo - wychowawcze</t>
  </si>
  <si>
    <t>0680</t>
  </si>
  <si>
    <t>Wpływy od rodziców z tytułu odpłatności za utrzymanie dzieci (wychowanków) w placówkach opiekuńczo - wychowawczych i w rodzinach  zastępczych)</t>
  </si>
  <si>
    <t>2320</t>
  </si>
  <si>
    <t>Dotacje celowe otrzymane z powiatu na zadania bieżące realizowane na podstawie porozumień (umów) między jednostkami samorządu terytorialnego</t>
  </si>
  <si>
    <t>85202</t>
  </si>
  <si>
    <t>Domy pomocy społecznej</t>
  </si>
  <si>
    <t>2130</t>
  </si>
  <si>
    <t>Dotacje celowe otrzymane z budżetu państwa na realizację bieżących zadań własnych powiatu</t>
  </si>
  <si>
    <t>Wpływy  z usług</t>
  </si>
  <si>
    <t>2440</t>
  </si>
  <si>
    <t>Dotacje celowe z państwowych funduszy celowych na realizację zadań bieżących jednostek sektora finansów publicznych</t>
  </si>
  <si>
    <t>85204</t>
  </si>
  <si>
    <t>Rodziny zastępcze</t>
  </si>
  <si>
    <t>Wpływy od rodziców z tytułu odpłatności za utrzymanie dzieci (wychowanków) w placówkach opiekuńczo - wychowawczych i w rodzinach zastępczych</t>
  </si>
  <si>
    <t>2910</t>
  </si>
  <si>
    <t>Wpływy ze zwrotów dotacji oraz płatności, w tym wykorzystanych niezgodnie z przeznaczeniem lub wykorzystanych z naruszeniem procedur, o których mowa w art. 184 ustawy, pobranych nienależnie lub w nadmiernej wysokości</t>
  </si>
  <si>
    <t>85205</t>
  </si>
  <si>
    <t>Zadania w zakresie przeciwdziałania przemocy w rodzinie</t>
  </si>
  <si>
    <t>85218</t>
  </si>
  <si>
    <t>Powiatowe centra pomocy rodzinie</t>
  </si>
  <si>
    <t>85220</t>
  </si>
  <si>
    <t>Jednostki specjalistycznego poradnictwa, mieszkania chronione i ośrodki interwencji kryzysowej</t>
  </si>
  <si>
    <t>85295</t>
  </si>
  <si>
    <t>853</t>
  </si>
  <si>
    <t>POZOSTAŁE ZADANIA  W  ZAKRESIE POLITYKI SPOŁECZNEJ</t>
  </si>
  <si>
    <t>85321</t>
  </si>
  <si>
    <t>Zespół do spraw orzekania o niepełnosprawności</t>
  </si>
  <si>
    <t>85322</t>
  </si>
  <si>
    <t>Fundusz Pracy</t>
  </si>
  <si>
    <t>2690</t>
  </si>
  <si>
    <t>Środki z Funduszu Pracy otrzymane przez powiat z przeznaczeniem na finansowanie kosztów wynagrodzenia i składek na ubezpieczenia społeczne pracowników powiatowego urzędu pracy</t>
  </si>
  <si>
    <t>85324</t>
  </si>
  <si>
    <t>Państwowy Fundusz Rehabilitacji Osób Niepełnosprawnych</t>
  </si>
  <si>
    <t>85333</t>
  </si>
  <si>
    <t>Powiatowe urzędy pracy</t>
  </si>
  <si>
    <t>85395</t>
  </si>
  <si>
    <t>Pozostała działalność</t>
  </si>
  <si>
    <t>Dotacje celowe w ramach programów finansowanych z udziałem środków europejskich oraz środków, o których mowa w art. 5 ust. 1 pkt. 3 oraz ust. 3 pkt. 5 i 6 ustawy, lub płatności w ramach budżetu środków europejskich</t>
  </si>
  <si>
    <t>Dotacje celowe w ramach programów finansowanych z udziałem środków europejskich oraz środków,  o których mowa w art. 5 ust. 1 pkt. 3 oraz ust. 3 pkt. 5 i 6 ustawy, lub płatności w ramach budżetu środków europejskich</t>
  </si>
  <si>
    <t>854</t>
  </si>
  <si>
    <t>EDUKACYJNA  OPIEKA  WYCHOWAWCZA</t>
  </si>
  <si>
    <t>85403</t>
  </si>
  <si>
    <t>Specjalne ośrodki szkolno-wychowawcze</t>
  </si>
  <si>
    <t>85406</t>
  </si>
  <si>
    <t>Poradnie psychologiczno - pedagogiczne, w tym poradnie specjalistyczne</t>
  </si>
  <si>
    <t>85407</t>
  </si>
  <si>
    <t>Placówki wychowania pozaszkolnego</t>
  </si>
  <si>
    <t>85410</t>
  </si>
  <si>
    <t>Internaty i bursy szkolne</t>
  </si>
  <si>
    <t>85420</t>
  </si>
  <si>
    <t>Młodzieżowe ośrodki wychowawcze</t>
  </si>
  <si>
    <t>85421</t>
  </si>
  <si>
    <t>Młodzieżowe ośrodki socjoterapii</t>
  </si>
  <si>
    <t>Wpływy z róznych dochodów</t>
  </si>
  <si>
    <t>900</t>
  </si>
  <si>
    <t>GOSPODARKA KOMUNALNA  I  OCHRONA ŚRODOWISKA</t>
  </si>
  <si>
    <t>90019</t>
  </si>
  <si>
    <t>Wpływy i wydatki związane z gromadzeniem środków z opłat i kar za korzystanie ze środowiska</t>
  </si>
  <si>
    <t>0580</t>
  </si>
  <si>
    <t>Grzywny i inne kary pieniężne od osób prawnych i innych jednostek organizacyjnych</t>
  </si>
  <si>
    <t>921</t>
  </si>
  <si>
    <t>KULTURA I OCHRONA DZIEDZICTWA NARODOWEGO</t>
  </si>
  <si>
    <t>92105</t>
  </si>
  <si>
    <t>Pozostałe zadania w zakresie kultury</t>
  </si>
  <si>
    <t>0900</t>
  </si>
  <si>
    <t>Odsetki od dotacji oraz płatności: wykorzystanych niezgodnie z przeznaczeniem lub wykorzystanych z naruszeniem procedur, o których mowa w art. 184 ustawy, pobranych nienależnie lub w nadmiernej wysokości</t>
  </si>
  <si>
    <t>92195</t>
  </si>
  <si>
    <t>2700</t>
  </si>
  <si>
    <t>926</t>
  </si>
  <si>
    <t>KULTURA FIZYCZNA</t>
  </si>
  <si>
    <t>92605</t>
  </si>
  <si>
    <t>Zadania w zakresie kultury fizycznej</t>
  </si>
  <si>
    <t>OGÓŁEM DOCHODY</t>
  </si>
  <si>
    <t>Dotacje otrzymane z państwowych funduszy celowych na realizację zadań bieżących jednostek sektora finansów publicznych</t>
  </si>
  <si>
    <t>Dochody pozyskane z innych źródeł</t>
  </si>
  <si>
    <t>Dochody własne</t>
  </si>
  <si>
    <t xml:space="preserve"> </t>
  </si>
  <si>
    <t xml:space="preserve">                                                        </t>
  </si>
  <si>
    <t xml:space="preserve">                                                                                                                   …………………………………………………</t>
  </si>
  <si>
    <t>Rady Powiatu Wągrowieckiego</t>
  </si>
  <si>
    <t>75075</t>
  </si>
  <si>
    <t>Promocja jednostek samorządu terytorialnego</t>
  </si>
  <si>
    <t xml:space="preserve">                                                                                             Przewodniczący</t>
  </si>
  <si>
    <t xml:space="preserve">                                                                                                   Rady Powiatu Wagrowieckiego</t>
  </si>
  <si>
    <t xml:space="preserve">                                                                                           /Tadeusz Synoracki/</t>
  </si>
  <si>
    <t>0770</t>
  </si>
  <si>
    <t>Wpłaty z tytułu odpłatnego nabycia prawa własności oraz prawa użytkowania wieczystego nieruchomości</t>
  </si>
  <si>
    <t xml:space="preserve">do Uchwały Nr  X/75/2011         </t>
  </si>
  <si>
    <t>z dnia  28 września 2011r</t>
  </si>
</sst>
</file>

<file path=xl/styles.xml><?xml version="1.0" encoding="utf-8"?>
<styleSheet xmlns="http://schemas.openxmlformats.org/spreadsheetml/2006/main">
  <fonts count="11">
    <font>
      <sz val="11"/>
      <color theme="1"/>
      <name val="Czcionka tekstu podstawowego"/>
      <family val="2"/>
    </font>
    <font>
      <sz val="10"/>
      <name val="Arial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0">
    <xf numFmtId="0" fontId="0" fillId="0" borderId="0" xfId="0"/>
    <xf numFmtId="0" fontId="4" fillId="2" borderId="0" xfId="0" applyFont="1" applyFill="1"/>
    <xf numFmtId="0" fontId="0" fillId="2" borderId="0" xfId="0" applyFill="1"/>
    <xf numFmtId="49" fontId="2" fillId="2" borderId="0" xfId="0" applyNumberFormat="1" applyFont="1" applyFill="1" applyAlignment="1">
      <alignment horizontal="center" vertical="center"/>
    </xf>
    <xf numFmtId="0" fontId="5" fillId="2" borderId="0" xfId="0" applyFont="1" applyFill="1"/>
    <xf numFmtId="3" fontId="4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49" fontId="7" fillId="3" borderId="2" xfId="0" applyNumberFormat="1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left" vertical="center"/>
    </xf>
    <xf numFmtId="3" fontId="7" fillId="3" borderId="1" xfId="0" applyNumberFormat="1" applyFont="1" applyFill="1" applyBorder="1" applyAlignment="1">
      <alignment vertical="center"/>
    </xf>
    <xf numFmtId="0" fontId="8" fillId="2" borderId="0" xfId="0" applyFont="1" applyFill="1"/>
    <xf numFmtId="49" fontId="7" fillId="2" borderId="2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left" vertical="center"/>
    </xf>
    <xf numFmtId="3" fontId="7" fillId="2" borderId="1" xfId="0" applyNumberFormat="1" applyFont="1" applyFill="1" applyBorder="1" applyAlignment="1">
      <alignment vertical="center"/>
    </xf>
    <xf numFmtId="49" fontId="7" fillId="2" borderId="4" xfId="0" applyNumberFormat="1" applyFont="1" applyFill="1" applyBorder="1" applyAlignment="1">
      <alignment horizontal="center" vertical="center"/>
    </xf>
    <xf numFmtId="49" fontId="7" fillId="2" borderId="5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justify" vertical="distributed" wrapText="1"/>
    </xf>
    <xf numFmtId="3" fontId="9" fillId="2" borderId="1" xfId="0" applyNumberFormat="1" applyFont="1" applyFill="1" applyBorder="1" applyAlignment="1">
      <alignment vertical="center"/>
    </xf>
    <xf numFmtId="49" fontId="7" fillId="2" borderId="6" xfId="0" applyNumberFormat="1" applyFont="1" applyFill="1" applyBorder="1" applyAlignment="1">
      <alignment horizontal="center" vertical="center"/>
    </xf>
    <xf numFmtId="49" fontId="7" fillId="2" borderId="7" xfId="0" applyNumberFormat="1" applyFont="1" applyFill="1" applyBorder="1" applyAlignment="1">
      <alignment horizontal="center" vertical="center"/>
    </xf>
    <xf numFmtId="49" fontId="7" fillId="2" borderId="7" xfId="0" applyNumberFormat="1" applyFont="1" applyFill="1" applyBorder="1" applyAlignment="1">
      <alignment horizontal="justify" vertical="center"/>
    </xf>
    <xf numFmtId="3" fontId="7" fillId="2" borderId="7" xfId="0" applyNumberFormat="1" applyFont="1" applyFill="1" applyBorder="1" applyAlignment="1">
      <alignment vertical="center"/>
    </xf>
    <xf numFmtId="3" fontId="9" fillId="2" borderId="7" xfId="0" applyNumberFormat="1" applyFont="1" applyFill="1" applyBorder="1" applyAlignment="1">
      <alignment vertical="center"/>
    </xf>
    <xf numFmtId="49" fontId="9" fillId="2" borderId="1" xfId="0" applyNumberFormat="1" applyFont="1" applyFill="1" applyBorder="1" applyAlignment="1">
      <alignment horizontal="justify" vertical="center"/>
    </xf>
    <xf numFmtId="49" fontId="7" fillId="2" borderId="1" xfId="0" applyNumberFormat="1" applyFont="1" applyFill="1" applyBorder="1" applyAlignment="1">
      <alignment horizontal="justify" vertical="center"/>
    </xf>
    <xf numFmtId="49" fontId="9" fillId="2" borderId="1" xfId="0" applyNumberFormat="1" applyFont="1" applyFill="1" applyBorder="1" applyAlignment="1">
      <alignment horizontal="justify" vertical="center" wrapText="1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justify" vertical="center"/>
    </xf>
    <xf numFmtId="49" fontId="7" fillId="2" borderId="8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49" fontId="7" fillId="0" borderId="8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justify" vertical="center"/>
    </xf>
    <xf numFmtId="3" fontId="7" fillId="0" borderId="1" xfId="0" applyNumberFormat="1" applyFont="1" applyFill="1" applyBorder="1" applyAlignment="1">
      <alignment vertical="center"/>
    </xf>
    <xf numFmtId="49" fontId="7" fillId="0" borderId="9" xfId="0" applyNumberFormat="1" applyFont="1" applyFill="1" applyBorder="1" applyAlignment="1">
      <alignment horizontal="center" vertical="center"/>
    </xf>
    <xf numFmtId="49" fontId="7" fillId="0" borderId="5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justify" vertical="center"/>
    </xf>
    <xf numFmtId="3" fontId="9" fillId="0" borderId="1" xfId="0" applyNumberFormat="1" applyFont="1" applyFill="1" applyBorder="1" applyAlignment="1">
      <alignment vertical="center"/>
    </xf>
    <xf numFmtId="49" fontId="7" fillId="0" borderId="4" xfId="0" applyNumberFormat="1" applyFont="1" applyFill="1" applyBorder="1" applyAlignment="1">
      <alignment horizontal="center" vertical="center"/>
    </xf>
    <xf numFmtId="49" fontId="7" fillId="0" borderId="7" xfId="0" applyNumberFormat="1" applyFont="1" applyFill="1" applyBorder="1" applyAlignment="1">
      <alignment horizontal="center" vertical="center"/>
    </xf>
    <xf numFmtId="49" fontId="7" fillId="2" borderId="10" xfId="0" applyNumberFormat="1" applyFont="1" applyFill="1" applyBorder="1" applyAlignment="1">
      <alignment horizontal="center" vertical="center"/>
    </xf>
    <xf numFmtId="49" fontId="7" fillId="2" borderId="0" xfId="0" applyNumberFormat="1" applyFont="1" applyFill="1" applyBorder="1" applyAlignment="1">
      <alignment horizontal="justify" vertical="center"/>
    </xf>
    <xf numFmtId="49" fontId="9" fillId="2" borderId="3" xfId="0" applyNumberFormat="1" applyFont="1" applyFill="1" applyBorder="1" applyAlignment="1">
      <alignment horizontal="justify" vertical="center"/>
    </xf>
    <xf numFmtId="49" fontId="7" fillId="2" borderId="3" xfId="0" applyNumberFormat="1" applyFont="1" applyFill="1" applyBorder="1" applyAlignment="1">
      <alignment horizontal="justify" vertical="center"/>
    </xf>
    <xf numFmtId="49" fontId="7" fillId="3" borderId="4" xfId="0" applyNumberFormat="1" applyFont="1" applyFill="1" applyBorder="1" applyAlignment="1">
      <alignment horizontal="center" vertical="center"/>
    </xf>
    <xf numFmtId="49" fontId="7" fillId="2" borderId="1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49" fontId="6" fillId="2" borderId="5" xfId="0" applyNumberFormat="1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/>
    </xf>
    <xf numFmtId="49" fontId="7" fillId="2" borderId="0" xfId="0" applyNumberFormat="1" applyFont="1" applyFill="1" applyBorder="1" applyAlignment="1">
      <alignment horizontal="center" vertical="center"/>
    </xf>
    <xf numFmtId="49" fontId="9" fillId="2" borderId="2" xfId="0" applyNumberFormat="1" applyFont="1" applyFill="1" applyBorder="1" applyAlignment="1">
      <alignment horizontal="justify" vertical="center"/>
    </xf>
    <xf numFmtId="3" fontId="9" fillId="2" borderId="2" xfId="0" applyNumberFormat="1" applyFont="1" applyFill="1" applyBorder="1" applyAlignment="1">
      <alignment vertical="center"/>
    </xf>
    <xf numFmtId="3" fontId="7" fillId="3" borderId="1" xfId="0" applyNumberFormat="1" applyFont="1" applyFill="1" applyBorder="1" applyAlignment="1">
      <alignment vertical="top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justify" vertical="center"/>
    </xf>
    <xf numFmtId="3" fontId="2" fillId="2" borderId="1" xfId="0" applyNumberFormat="1" applyFont="1" applyFill="1" applyBorder="1" applyAlignment="1">
      <alignment vertical="center"/>
    </xf>
    <xf numFmtId="3" fontId="4" fillId="2" borderId="1" xfId="0" applyNumberFormat="1" applyFont="1" applyFill="1" applyBorder="1" applyAlignment="1">
      <alignment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49" fontId="7" fillId="2" borderId="9" xfId="0" applyNumberFormat="1" applyFont="1" applyFill="1" applyBorder="1" applyAlignment="1">
      <alignment horizontal="center" vertical="center"/>
    </xf>
    <xf numFmtId="49" fontId="9" fillId="2" borderId="7" xfId="0" applyNumberFormat="1" applyFont="1" applyFill="1" applyBorder="1" applyAlignment="1">
      <alignment horizontal="justify" vertical="center"/>
    </xf>
    <xf numFmtId="49" fontId="7" fillId="3" borderId="5" xfId="0" applyNumberFormat="1" applyFont="1" applyFill="1" applyBorder="1" applyAlignment="1">
      <alignment horizontal="center" vertical="center"/>
    </xf>
    <xf numFmtId="49" fontId="7" fillId="2" borderId="12" xfId="0" applyNumberFormat="1" applyFont="1" applyFill="1" applyBorder="1" applyAlignment="1">
      <alignment horizontal="center" vertical="center"/>
    </xf>
    <xf numFmtId="49" fontId="5" fillId="2" borderId="13" xfId="0" applyNumberFormat="1" applyFont="1" applyFill="1" applyBorder="1" applyAlignment="1">
      <alignment horizontal="center" vertical="center"/>
    </xf>
    <xf numFmtId="49" fontId="5" fillId="2" borderId="5" xfId="0" applyNumberFormat="1" applyFont="1" applyFill="1" applyBorder="1" applyAlignment="1">
      <alignment horizontal="center" vertical="center"/>
    </xf>
    <xf numFmtId="3" fontId="2" fillId="2" borderId="7" xfId="0" applyNumberFormat="1" applyFont="1" applyFill="1" applyBorder="1" applyAlignment="1">
      <alignment vertical="center"/>
    </xf>
    <xf numFmtId="3" fontId="5" fillId="2" borderId="1" xfId="0" applyNumberFormat="1" applyFont="1" applyFill="1" applyBorder="1" applyAlignment="1">
      <alignment vertical="center"/>
    </xf>
    <xf numFmtId="49" fontId="2" fillId="3" borderId="7" xfId="0" applyNumberFormat="1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vertical="top"/>
    </xf>
    <xf numFmtId="49" fontId="2" fillId="2" borderId="9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3" fontId="9" fillId="2" borderId="1" xfId="0" applyNumberFormat="1" applyFont="1" applyFill="1" applyBorder="1" applyAlignment="1">
      <alignment vertical="top"/>
    </xf>
    <xf numFmtId="49" fontId="2" fillId="3" borderId="13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49" fontId="2" fillId="3" borderId="5" xfId="0" applyNumberFormat="1" applyFont="1" applyFill="1" applyBorder="1" applyAlignment="1">
      <alignment horizontal="justify" vertical="center"/>
    </xf>
    <xf numFmtId="49" fontId="2" fillId="2" borderId="5" xfId="0" applyNumberFormat="1" applyFont="1" applyFill="1" applyBorder="1" applyAlignment="1">
      <alignment horizontal="justify" vertical="center"/>
    </xf>
    <xf numFmtId="49" fontId="9" fillId="2" borderId="5" xfId="0" applyNumberFormat="1" applyFont="1" applyFill="1" applyBorder="1" applyAlignment="1">
      <alignment horizontal="justify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justify" vertical="center"/>
    </xf>
    <xf numFmtId="3" fontId="7" fillId="0" borderId="1" xfId="0" applyNumberFormat="1" applyFont="1" applyFill="1" applyBorder="1" applyAlignment="1">
      <alignment vertical="top"/>
    </xf>
    <xf numFmtId="49" fontId="2" fillId="3" borderId="13" xfId="0" applyNumberFormat="1" applyFont="1" applyFill="1" applyBorder="1" applyAlignment="1">
      <alignment horizontal="left" vertical="center"/>
    </xf>
    <xf numFmtId="49" fontId="7" fillId="2" borderId="5" xfId="0" applyNumberFormat="1" applyFont="1" applyFill="1" applyBorder="1" applyAlignment="1">
      <alignment horizontal="justify" vertical="center"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8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8" fillId="2" borderId="9" xfId="0" applyNumberFormat="1" applyFont="1" applyFill="1" applyBorder="1" applyAlignment="1">
      <alignment horizontal="center" vertical="center"/>
    </xf>
    <xf numFmtId="49" fontId="8" fillId="2" borderId="6" xfId="0" applyNumberFormat="1" applyFont="1" applyFill="1" applyBorder="1" applyAlignment="1">
      <alignment horizontal="center" vertical="center"/>
    </xf>
    <xf numFmtId="49" fontId="9" fillId="2" borderId="10" xfId="0" applyNumberFormat="1" applyFont="1" applyFill="1" applyBorder="1" applyAlignment="1">
      <alignment horizontal="justify" vertical="center"/>
    </xf>
    <xf numFmtId="49" fontId="9" fillId="2" borderId="8" xfId="0" applyNumberFormat="1" applyFont="1" applyFill="1" applyBorder="1" applyAlignment="1">
      <alignment horizontal="justify" vertical="center"/>
    </xf>
    <xf numFmtId="49" fontId="8" fillId="2" borderId="12" xfId="0" applyNumberFormat="1" applyFont="1" applyFill="1" applyBorder="1" applyAlignment="1">
      <alignment horizontal="center" vertical="center"/>
    </xf>
    <xf numFmtId="49" fontId="8" fillId="2" borderId="10" xfId="0" applyNumberFormat="1" applyFont="1" applyFill="1" applyBorder="1" applyAlignment="1">
      <alignment horizontal="center" vertical="center"/>
    </xf>
    <xf numFmtId="3" fontId="5" fillId="2" borderId="0" xfId="0" applyNumberFormat="1" applyFont="1" applyFill="1"/>
    <xf numFmtId="49" fontId="8" fillId="2" borderId="0" xfId="0" applyNumberFormat="1" applyFont="1" applyFill="1" applyAlignment="1">
      <alignment horizontal="center" vertical="center"/>
    </xf>
    <xf numFmtId="49" fontId="5" fillId="2" borderId="0" xfId="0" applyNumberFormat="1" applyFont="1" applyFill="1" applyAlignment="1">
      <alignment horizontal="justify" vertical="center"/>
    </xf>
    <xf numFmtId="3" fontId="5" fillId="2" borderId="0" xfId="0" applyNumberFormat="1" applyFont="1" applyFill="1" applyAlignment="1">
      <alignment vertical="center"/>
    </xf>
    <xf numFmtId="49" fontId="4" fillId="2" borderId="0" xfId="0" applyNumberFormat="1" applyFont="1" applyFill="1" applyAlignment="1">
      <alignment horizontal="justify" vertical="center"/>
    </xf>
    <xf numFmtId="3" fontId="10" fillId="2" borderId="0" xfId="0" applyNumberFormat="1" applyFont="1" applyFill="1" applyAlignment="1">
      <alignment horizontal="left" vertical="center"/>
    </xf>
    <xf numFmtId="3" fontId="4" fillId="2" borderId="0" xfId="0" applyNumberFormat="1" applyFont="1" applyFill="1" applyAlignment="1">
      <alignment horizontal="center" vertical="center"/>
    </xf>
    <xf numFmtId="49" fontId="10" fillId="2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49" fontId="10" fillId="2" borderId="0" xfId="0" applyNumberFormat="1" applyFont="1" applyFill="1" applyAlignment="1">
      <alignment horizontal="justify" vertical="center"/>
    </xf>
    <xf numFmtId="3" fontId="10" fillId="2" borderId="0" xfId="0" applyNumberFormat="1" applyFont="1" applyFill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3" fontId="3" fillId="2" borderId="0" xfId="0" applyNumberFormat="1" applyFont="1" applyFill="1" applyAlignment="1">
      <alignment horizontal="left" vertical="center"/>
    </xf>
    <xf numFmtId="3" fontId="4" fillId="2" borderId="0" xfId="0" applyNumberFormat="1" applyFont="1" applyFill="1" applyAlignment="1">
      <alignment horizontal="left" vertical="center"/>
    </xf>
    <xf numFmtId="3" fontId="5" fillId="2" borderId="0" xfId="0" applyNumberFormat="1" applyFont="1" applyFill="1" applyAlignment="1">
      <alignment horizontal="center" vertical="center"/>
    </xf>
    <xf numFmtId="49" fontId="10" fillId="2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49" fontId="10" fillId="2" borderId="0" xfId="0" applyNumberFormat="1" applyFont="1" applyFill="1" applyAlignment="1">
      <alignment horizontal="left"/>
    </xf>
    <xf numFmtId="0" fontId="0" fillId="0" borderId="0" xfId="0" applyAlignment="1">
      <alignment horizontal="left"/>
    </xf>
    <xf numFmtId="3" fontId="4" fillId="2" borderId="0" xfId="0" applyNumberFormat="1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2" fillId="2" borderId="15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3" fontId="4" fillId="0" borderId="5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9"/>
  <sheetViews>
    <sheetView tabSelected="1" workbookViewId="0" topLeftCell="A178">
      <selection activeCell="H187" sqref="H187"/>
    </sheetView>
  </sheetViews>
  <sheetFormatPr defaultColWidth="8.796875" defaultRowHeight="14.25"/>
  <cols>
    <col min="1" max="2" width="9" style="2" customWidth="1"/>
    <col min="3" max="3" width="7.19921875" style="2" customWidth="1"/>
    <col min="4" max="4" width="63.3984375" style="2" customWidth="1"/>
    <col min="5" max="5" width="11.19921875" style="2" customWidth="1"/>
    <col min="6" max="6" width="11.59765625" style="2" customWidth="1"/>
    <col min="7" max="7" width="14.3984375" style="2" customWidth="1"/>
    <col min="8" max="8" width="8.5" style="2" bestFit="1" customWidth="1"/>
    <col min="9" max="9" width="8.09765625" style="2" bestFit="1" customWidth="1"/>
    <col min="10" max="257" width="9" style="2" customWidth="1"/>
    <col min="258" max="258" width="7.19921875" style="2" customWidth="1"/>
    <col min="259" max="259" width="63.3984375" style="2" customWidth="1"/>
    <col min="260" max="260" width="11.19921875" style="2" customWidth="1"/>
    <col min="261" max="261" width="11.59765625" style="2" customWidth="1"/>
    <col min="262" max="262" width="14.3984375" style="2" customWidth="1"/>
    <col min="263" max="264" width="8.5" style="2" bestFit="1" customWidth="1"/>
    <col min="265" max="265" width="8.09765625" style="2" bestFit="1" customWidth="1"/>
    <col min="266" max="513" width="9" style="2" customWidth="1"/>
    <col min="514" max="514" width="7.19921875" style="2" customWidth="1"/>
    <col min="515" max="515" width="63.3984375" style="2" customWidth="1"/>
    <col min="516" max="516" width="11.19921875" style="2" customWidth="1"/>
    <col min="517" max="517" width="11.59765625" style="2" customWidth="1"/>
    <col min="518" max="518" width="14.3984375" style="2" customWidth="1"/>
    <col min="519" max="520" width="8.5" style="2" bestFit="1" customWidth="1"/>
    <col min="521" max="521" width="8.09765625" style="2" bestFit="1" customWidth="1"/>
    <col min="522" max="769" width="9" style="2" customWidth="1"/>
    <col min="770" max="770" width="7.19921875" style="2" customWidth="1"/>
    <col min="771" max="771" width="63.3984375" style="2" customWidth="1"/>
    <col min="772" max="772" width="11.19921875" style="2" customWidth="1"/>
    <col min="773" max="773" width="11.59765625" style="2" customWidth="1"/>
    <col min="774" max="774" width="14.3984375" style="2" customWidth="1"/>
    <col min="775" max="776" width="8.5" style="2" bestFit="1" customWidth="1"/>
    <col min="777" max="777" width="8.09765625" style="2" bestFit="1" customWidth="1"/>
    <col min="778" max="1025" width="9" style="2" customWidth="1"/>
    <col min="1026" max="1026" width="7.19921875" style="2" customWidth="1"/>
    <col min="1027" max="1027" width="63.3984375" style="2" customWidth="1"/>
    <col min="1028" max="1028" width="11.19921875" style="2" customWidth="1"/>
    <col min="1029" max="1029" width="11.59765625" style="2" customWidth="1"/>
    <col min="1030" max="1030" width="14.3984375" style="2" customWidth="1"/>
    <col min="1031" max="1032" width="8.5" style="2" bestFit="1" customWidth="1"/>
    <col min="1033" max="1033" width="8.09765625" style="2" bestFit="1" customWidth="1"/>
    <col min="1034" max="1281" width="9" style="2" customWidth="1"/>
    <col min="1282" max="1282" width="7.19921875" style="2" customWidth="1"/>
    <col min="1283" max="1283" width="63.3984375" style="2" customWidth="1"/>
    <col min="1284" max="1284" width="11.19921875" style="2" customWidth="1"/>
    <col min="1285" max="1285" width="11.59765625" style="2" customWidth="1"/>
    <col min="1286" max="1286" width="14.3984375" style="2" customWidth="1"/>
    <col min="1287" max="1288" width="8.5" style="2" bestFit="1" customWidth="1"/>
    <col min="1289" max="1289" width="8.09765625" style="2" bestFit="1" customWidth="1"/>
    <col min="1290" max="1537" width="9" style="2" customWidth="1"/>
    <col min="1538" max="1538" width="7.19921875" style="2" customWidth="1"/>
    <col min="1539" max="1539" width="63.3984375" style="2" customWidth="1"/>
    <col min="1540" max="1540" width="11.19921875" style="2" customWidth="1"/>
    <col min="1541" max="1541" width="11.59765625" style="2" customWidth="1"/>
    <col min="1542" max="1542" width="14.3984375" style="2" customWidth="1"/>
    <col min="1543" max="1544" width="8.5" style="2" bestFit="1" customWidth="1"/>
    <col min="1545" max="1545" width="8.09765625" style="2" bestFit="1" customWidth="1"/>
    <col min="1546" max="1793" width="9" style="2" customWidth="1"/>
    <col min="1794" max="1794" width="7.19921875" style="2" customWidth="1"/>
    <col min="1795" max="1795" width="63.3984375" style="2" customWidth="1"/>
    <col min="1796" max="1796" width="11.19921875" style="2" customWidth="1"/>
    <col min="1797" max="1797" width="11.59765625" style="2" customWidth="1"/>
    <col min="1798" max="1798" width="14.3984375" style="2" customWidth="1"/>
    <col min="1799" max="1800" width="8.5" style="2" bestFit="1" customWidth="1"/>
    <col min="1801" max="1801" width="8.09765625" style="2" bestFit="1" customWidth="1"/>
    <col min="1802" max="2049" width="9" style="2" customWidth="1"/>
    <col min="2050" max="2050" width="7.19921875" style="2" customWidth="1"/>
    <col min="2051" max="2051" width="63.3984375" style="2" customWidth="1"/>
    <col min="2052" max="2052" width="11.19921875" style="2" customWidth="1"/>
    <col min="2053" max="2053" width="11.59765625" style="2" customWidth="1"/>
    <col min="2054" max="2054" width="14.3984375" style="2" customWidth="1"/>
    <col min="2055" max="2056" width="8.5" style="2" bestFit="1" customWidth="1"/>
    <col min="2057" max="2057" width="8.09765625" style="2" bestFit="1" customWidth="1"/>
    <col min="2058" max="2305" width="9" style="2" customWidth="1"/>
    <col min="2306" max="2306" width="7.19921875" style="2" customWidth="1"/>
    <col min="2307" max="2307" width="63.3984375" style="2" customWidth="1"/>
    <col min="2308" max="2308" width="11.19921875" style="2" customWidth="1"/>
    <col min="2309" max="2309" width="11.59765625" style="2" customWidth="1"/>
    <col min="2310" max="2310" width="14.3984375" style="2" customWidth="1"/>
    <col min="2311" max="2312" width="8.5" style="2" bestFit="1" customWidth="1"/>
    <col min="2313" max="2313" width="8.09765625" style="2" bestFit="1" customWidth="1"/>
    <col min="2314" max="2561" width="9" style="2" customWidth="1"/>
    <col min="2562" max="2562" width="7.19921875" style="2" customWidth="1"/>
    <col min="2563" max="2563" width="63.3984375" style="2" customWidth="1"/>
    <col min="2564" max="2564" width="11.19921875" style="2" customWidth="1"/>
    <col min="2565" max="2565" width="11.59765625" style="2" customWidth="1"/>
    <col min="2566" max="2566" width="14.3984375" style="2" customWidth="1"/>
    <col min="2567" max="2568" width="8.5" style="2" bestFit="1" customWidth="1"/>
    <col min="2569" max="2569" width="8.09765625" style="2" bestFit="1" customWidth="1"/>
    <col min="2570" max="2817" width="9" style="2" customWidth="1"/>
    <col min="2818" max="2818" width="7.19921875" style="2" customWidth="1"/>
    <col min="2819" max="2819" width="63.3984375" style="2" customWidth="1"/>
    <col min="2820" max="2820" width="11.19921875" style="2" customWidth="1"/>
    <col min="2821" max="2821" width="11.59765625" style="2" customWidth="1"/>
    <col min="2822" max="2822" width="14.3984375" style="2" customWidth="1"/>
    <col min="2823" max="2824" width="8.5" style="2" bestFit="1" customWidth="1"/>
    <col min="2825" max="2825" width="8.09765625" style="2" bestFit="1" customWidth="1"/>
    <col min="2826" max="3073" width="9" style="2" customWidth="1"/>
    <col min="3074" max="3074" width="7.19921875" style="2" customWidth="1"/>
    <col min="3075" max="3075" width="63.3984375" style="2" customWidth="1"/>
    <col min="3076" max="3076" width="11.19921875" style="2" customWidth="1"/>
    <col min="3077" max="3077" width="11.59765625" style="2" customWidth="1"/>
    <col min="3078" max="3078" width="14.3984375" style="2" customWidth="1"/>
    <col min="3079" max="3080" width="8.5" style="2" bestFit="1" customWidth="1"/>
    <col min="3081" max="3081" width="8.09765625" style="2" bestFit="1" customWidth="1"/>
    <col min="3082" max="3329" width="9" style="2" customWidth="1"/>
    <col min="3330" max="3330" width="7.19921875" style="2" customWidth="1"/>
    <col min="3331" max="3331" width="63.3984375" style="2" customWidth="1"/>
    <col min="3332" max="3332" width="11.19921875" style="2" customWidth="1"/>
    <col min="3333" max="3333" width="11.59765625" style="2" customWidth="1"/>
    <col min="3334" max="3334" width="14.3984375" style="2" customWidth="1"/>
    <col min="3335" max="3336" width="8.5" style="2" bestFit="1" customWidth="1"/>
    <col min="3337" max="3337" width="8.09765625" style="2" bestFit="1" customWidth="1"/>
    <col min="3338" max="3585" width="9" style="2" customWidth="1"/>
    <col min="3586" max="3586" width="7.19921875" style="2" customWidth="1"/>
    <col min="3587" max="3587" width="63.3984375" style="2" customWidth="1"/>
    <col min="3588" max="3588" width="11.19921875" style="2" customWidth="1"/>
    <col min="3589" max="3589" width="11.59765625" style="2" customWidth="1"/>
    <col min="3590" max="3590" width="14.3984375" style="2" customWidth="1"/>
    <col min="3591" max="3592" width="8.5" style="2" bestFit="1" customWidth="1"/>
    <col min="3593" max="3593" width="8.09765625" style="2" bestFit="1" customWidth="1"/>
    <col min="3594" max="3841" width="9" style="2" customWidth="1"/>
    <col min="3842" max="3842" width="7.19921875" style="2" customWidth="1"/>
    <col min="3843" max="3843" width="63.3984375" style="2" customWidth="1"/>
    <col min="3844" max="3844" width="11.19921875" style="2" customWidth="1"/>
    <col min="3845" max="3845" width="11.59765625" style="2" customWidth="1"/>
    <col min="3846" max="3846" width="14.3984375" style="2" customWidth="1"/>
    <col min="3847" max="3848" width="8.5" style="2" bestFit="1" customWidth="1"/>
    <col min="3849" max="3849" width="8.09765625" style="2" bestFit="1" customWidth="1"/>
    <col min="3850" max="4097" width="9" style="2" customWidth="1"/>
    <col min="4098" max="4098" width="7.19921875" style="2" customWidth="1"/>
    <col min="4099" max="4099" width="63.3984375" style="2" customWidth="1"/>
    <col min="4100" max="4100" width="11.19921875" style="2" customWidth="1"/>
    <col min="4101" max="4101" width="11.59765625" style="2" customWidth="1"/>
    <col min="4102" max="4102" width="14.3984375" style="2" customWidth="1"/>
    <col min="4103" max="4104" width="8.5" style="2" bestFit="1" customWidth="1"/>
    <col min="4105" max="4105" width="8.09765625" style="2" bestFit="1" customWidth="1"/>
    <col min="4106" max="4353" width="9" style="2" customWidth="1"/>
    <col min="4354" max="4354" width="7.19921875" style="2" customWidth="1"/>
    <col min="4355" max="4355" width="63.3984375" style="2" customWidth="1"/>
    <col min="4356" max="4356" width="11.19921875" style="2" customWidth="1"/>
    <col min="4357" max="4357" width="11.59765625" style="2" customWidth="1"/>
    <col min="4358" max="4358" width="14.3984375" style="2" customWidth="1"/>
    <col min="4359" max="4360" width="8.5" style="2" bestFit="1" customWidth="1"/>
    <col min="4361" max="4361" width="8.09765625" style="2" bestFit="1" customWidth="1"/>
    <col min="4362" max="4609" width="9" style="2" customWidth="1"/>
    <col min="4610" max="4610" width="7.19921875" style="2" customWidth="1"/>
    <col min="4611" max="4611" width="63.3984375" style="2" customWidth="1"/>
    <col min="4612" max="4612" width="11.19921875" style="2" customWidth="1"/>
    <col min="4613" max="4613" width="11.59765625" style="2" customWidth="1"/>
    <col min="4614" max="4614" width="14.3984375" style="2" customWidth="1"/>
    <col min="4615" max="4616" width="8.5" style="2" bestFit="1" customWidth="1"/>
    <col min="4617" max="4617" width="8.09765625" style="2" bestFit="1" customWidth="1"/>
    <col min="4618" max="4865" width="9" style="2" customWidth="1"/>
    <col min="4866" max="4866" width="7.19921875" style="2" customWidth="1"/>
    <col min="4867" max="4867" width="63.3984375" style="2" customWidth="1"/>
    <col min="4868" max="4868" width="11.19921875" style="2" customWidth="1"/>
    <col min="4869" max="4869" width="11.59765625" style="2" customWidth="1"/>
    <col min="4870" max="4870" width="14.3984375" style="2" customWidth="1"/>
    <col min="4871" max="4872" width="8.5" style="2" bestFit="1" customWidth="1"/>
    <col min="4873" max="4873" width="8.09765625" style="2" bestFit="1" customWidth="1"/>
    <col min="4874" max="5121" width="9" style="2" customWidth="1"/>
    <col min="5122" max="5122" width="7.19921875" style="2" customWidth="1"/>
    <col min="5123" max="5123" width="63.3984375" style="2" customWidth="1"/>
    <col min="5124" max="5124" width="11.19921875" style="2" customWidth="1"/>
    <col min="5125" max="5125" width="11.59765625" style="2" customWidth="1"/>
    <col min="5126" max="5126" width="14.3984375" style="2" customWidth="1"/>
    <col min="5127" max="5128" width="8.5" style="2" bestFit="1" customWidth="1"/>
    <col min="5129" max="5129" width="8.09765625" style="2" bestFit="1" customWidth="1"/>
    <col min="5130" max="5377" width="9" style="2" customWidth="1"/>
    <col min="5378" max="5378" width="7.19921875" style="2" customWidth="1"/>
    <col min="5379" max="5379" width="63.3984375" style="2" customWidth="1"/>
    <col min="5380" max="5380" width="11.19921875" style="2" customWidth="1"/>
    <col min="5381" max="5381" width="11.59765625" style="2" customWidth="1"/>
    <col min="5382" max="5382" width="14.3984375" style="2" customWidth="1"/>
    <col min="5383" max="5384" width="8.5" style="2" bestFit="1" customWidth="1"/>
    <col min="5385" max="5385" width="8.09765625" style="2" bestFit="1" customWidth="1"/>
    <col min="5386" max="5633" width="9" style="2" customWidth="1"/>
    <col min="5634" max="5634" width="7.19921875" style="2" customWidth="1"/>
    <col min="5635" max="5635" width="63.3984375" style="2" customWidth="1"/>
    <col min="5636" max="5636" width="11.19921875" style="2" customWidth="1"/>
    <col min="5637" max="5637" width="11.59765625" style="2" customWidth="1"/>
    <col min="5638" max="5638" width="14.3984375" style="2" customWidth="1"/>
    <col min="5639" max="5640" width="8.5" style="2" bestFit="1" customWidth="1"/>
    <col min="5641" max="5641" width="8.09765625" style="2" bestFit="1" customWidth="1"/>
    <col min="5642" max="5889" width="9" style="2" customWidth="1"/>
    <col min="5890" max="5890" width="7.19921875" style="2" customWidth="1"/>
    <col min="5891" max="5891" width="63.3984375" style="2" customWidth="1"/>
    <col min="5892" max="5892" width="11.19921875" style="2" customWidth="1"/>
    <col min="5893" max="5893" width="11.59765625" style="2" customWidth="1"/>
    <col min="5894" max="5894" width="14.3984375" style="2" customWidth="1"/>
    <col min="5895" max="5896" width="8.5" style="2" bestFit="1" customWidth="1"/>
    <col min="5897" max="5897" width="8.09765625" style="2" bestFit="1" customWidth="1"/>
    <col min="5898" max="6145" width="9" style="2" customWidth="1"/>
    <col min="6146" max="6146" width="7.19921875" style="2" customWidth="1"/>
    <col min="6147" max="6147" width="63.3984375" style="2" customWidth="1"/>
    <col min="6148" max="6148" width="11.19921875" style="2" customWidth="1"/>
    <col min="6149" max="6149" width="11.59765625" style="2" customWidth="1"/>
    <col min="6150" max="6150" width="14.3984375" style="2" customWidth="1"/>
    <col min="6151" max="6152" width="8.5" style="2" bestFit="1" customWidth="1"/>
    <col min="6153" max="6153" width="8.09765625" style="2" bestFit="1" customWidth="1"/>
    <col min="6154" max="6401" width="9" style="2" customWidth="1"/>
    <col min="6402" max="6402" width="7.19921875" style="2" customWidth="1"/>
    <col min="6403" max="6403" width="63.3984375" style="2" customWidth="1"/>
    <col min="6404" max="6404" width="11.19921875" style="2" customWidth="1"/>
    <col min="6405" max="6405" width="11.59765625" style="2" customWidth="1"/>
    <col min="6406" max="6406" width="14.3984375" style="2" customWidth="1"/>
    <col min="6407" max="6408" width="8.5" style="2" bestFit="1" customWidth="1"/>
    <col min="6409" max="6409" width="8.09765625" style="2" bestFit="1" customWidth="1"/>
    <col min="6410" max="6657" width="9" style="2" customWidth="1"/>
    <col min="6658" max="6658" width="7.19921875" style="2" customWidth="1"/>
    <col min="6659" max="6659" width="63.3984375" style="2" customWidth="1"/>
    <col min="6660" max="6660" width="11.19921875" style="2" customWidth="1"/>
    <col min="6661" max="6661" width="11.59765625" style="2" customWidth="1"/>
    <col min="6662" max="6662" width="14.3984375" style="2" customWidth="1"/>
    <col min="6663" max="6664" width="8.5" style="2" bestFit="1" customWidth="1"/>
    <col min="6665" max="6665" width="8.09765625" style="2" bestFit="1" customWidth="1"/>
    <col min="6666" max="6913" width="9" style="2" customWidth="1"/>
    <col min="6914" max="6914" width="7.19921875" style="2" customWidth="1"/>
    <col min="6915" max="6915" width="63.3984375" style="2" customWidth="1"/>
    <col min="6916" max="6916" width="11.19921875" style="2" customWidth="1"/>
    <col min="6917" max="6917" width="11.59765625" style="2" customWidth="1"/>
    <col min="6918" max="6918" width="14.3984375" style="2" customWidth="1"/>
    <col min="6919" max="6920" width="8.5" style="2" bestFit="1" customWidth="1"/>
    <col min="6921" max="6921" width="8.09765625" style="2" bestFit="1" customWidth="1"/>
    <col min="6922" max="7169" width="9" style="2" customWidth="1"/>
    <col min="7170" max="7170" width="7.19921875" style="2" customWidth="1"/>
    <col min="7171" max="7171" width="63.3984375" style="2" customWidth="1"/>
    <col min="7172" max="7172" width="11.19921875" style="2" customWidth="1"/>
    <col min="7173" max="7173" width="11.59765625" style="2" customWidth="1"/>
    <col min="7174" max="7174" width="14.3984375" style="2" customWidth="1"/>
    <col min="7175" max="7176" width="8.5" style="2" bestFit="1" customWidth="1"/>
    <col min="7177" max="7177" width="8.09765625" style="2" bestFit="1" customWidth="1"/>
    <col min="7178" max="7425" width="9" style="2" customWidth="1"/>
    <col min="7426" max="7426" width="7.19921875" style="2" customWidth="1"/>
    <col min="7427" max="7427" width="63.3984375" style="2" customWidth="1"/>
    <col min="7428" max="7428" width="11.19921875" style="2" customWidth="1"/>
    <col min="7429" max="7429" width="11.59765625" style="2" customWidth="1"/>
    <col min="7430" max="7430" width="14.3984375" style="2" customWidth="1"/>
    <col min="7431" max="7432" width="8.5" style="2" bestFit="1" customWidth="1"/>
    <col min="7433" max="7433" width="8.09765625" style="2" bestFit="1" customWidth="1"/>
    <col min="7434" max="7681" width="9" style="2" customWidth="1"/>
    <col min="7682" max="7682" width="7.19921875" style="2" customWidth="1"/>
    <col min="7683" max="7683" width="63.3984375" style="2" customWidth="1"/>
    <col min="7684" max="7684" width="11.19921875" style="2" customWidth="1"/>
    <col min="7685" max="7685" width="11.59765625" style="2" customWidth="1"/>
    <col min="7686" max="7686" width="14.3984375" style="2" customWidth="1"/>
    <col min="7687" max="7688" width="8.5" style="2" bestFit="1" customWidth="1"/>
    <col min="7689" max="7689" width="8.09765625" style="2" bestFit="1" customWidth="1"/>
    <col min="7690" max="7937" width="9" style="2" customWidth="1"/>
    <col min="7938" max="7938" width="7.19921875" style="2" customWidth="1"/>
    <col min="7939" max="7939" width="63.3984375" style="2" customWidth="1"/>
    <col min="7940" max="7940" width="11.19921875" style="2" customWidth="1"/>
    <col min="7941" max="7941" width="11.59765625" style="2" customWidth="1"/>
    <col min="7942" max="7942" width="14.3984375" style="2" customWidth="1"/>
    <col min="7943" max="7944" width="8.5" style="2" bestFit="1" customWidth="1"/>
    <col min="7945" max="7945" width="8.09765625" style="2" bestFit="1" customWidth="1"/>
    <col min="7946" max="8193" width="9" style="2" customWidth="1"/>
    <col min="8194" max="8194" width="7.19921875" style="2" customWidth="1"/>
    <col min="8195" max="8195" width="63.3984375" style="2" customWidth="1"/>
    <col min="8196" max="8196" width="11.19921875" style="2" customWidth="1"/>
    <col min="8197" max="8197" width="11.59765625" style="2" customWidth="1"/>
    <col min="8198" max="8198" width="14.3984375" style="2" customWidth="1"/>
    <col min="8199" max="8200" width="8.5" style="2" bestFit="1" customWidth="1"/>
    <col min="8201" max="8201" width="8.09765625" style="2" bestFit="1" customWidth="1"/>
    <col min="8202" max="8449" width="9" style="2" customWidth="1"/>
    <col min="8450" max="8450" width="7.19921875" style="2" customWidth="1"/>
    <col min="8451" max="8451" width="63.3984375" style="2" customWidth="1"/>
    <col min="8452" max="8452" width="11.19921875" style="2" customWidth="1"/>
    <col min="8453" max="8453" width="11.59765625" style="2" customWidth="1"/>
    <col min="8454" max="8454" width="14.3984375" style="2" customWidth="1"/>
    <col min="8455" max="8456" width="8.5" style="2" bestFit="1" customWidth="1"/>
    <col min="8457" max="8457" width="8.09765625" style="2" bestFit="1" customWidth="1"/>
    <col min="8458" max="8705" width="9" style="2" customWidth="1"/>
    <col min="8706" max="8706" width="7.19921875" style="2" customWidth="1"/>
    <col min="8707" max="8707" width="63.3984375" style="2" customWidth="1"/>
    <col min="8708" max="8708" width="11.19921875" style="2" customWidth="1"/>
    <col min="8709" max="8709" width="11.59765625" style="2" customWidth="1"/>
    <col min="8710" max="8710" width="14.3984375" style="2" customWidth="1"/>
    <col min="8711" max="8712" width="8.5" style="2" bestFit="1" customWidth="1"/>
    <col min="8713" max="8713" width="8.09765625" style="2" bestFit="1" customWidth="1"/>
    <col min="8714" max="8961" width="9" style="2" customWidth="1"/>
    <col min="8962" max="8962" width="7.19921875" style="2" customWidth="1"/>
    <col min="8963" max="8963" width="63.3984375" style="2" customWidth="1"/>
    <col min="8964" max="8964" width="11.19921875" style="2" customWidth="1"/>
    <col min="8965" max="8965" width="11.59765625" style="2" customWidth="1"/>
    <col min="8966" max="8966" width="14.3984375" style="2" customWidth="1"/>
    <col min="8967" max="8968" width="8.5" style="2" bestFit="1" customWidth="1"/>
    <col min="8969" max="8969" width="8.09765625" style="2" bestFit="1" customWidth="1"/>
    <col min="8970" max="9217" width="9" style="2" customWidth="1"/>
    <col min="9218" max="9218" width="7.19921875" style="2" customWidth="1"/>
    <col min="9219" max="9219" width="63.3984375" style="2" customWidth="1"/>
    <col min="9220" max="9220" width="11.19921875" style="2" customWidth="1"/>
    <col min="9221" max="9221" width="11.59765625" style="2" customWidth="1"/>
    <col min="9222" max="9222" width="14.3984375" style="2" customWidth="1"/>
    <col min="9223" max="9224" width="8.5" style="2" bestFit="1" customWidth="1"/>
    <col min="9225" max="9225" width="8.09765625" style="2" bestFit="1" customWidth="1"/>
    <col min="9226" max="9473" width="9" style="2" customWidth="1"/>
    <col min="9474" max="9474" width="7.19921875" style="2" customWidth="1"/>
    <col min="9475" max="9475" width="63.3984375" style="2" customWidth="1"/>
    <col min="9476" max="9476" width="11.19921875" style="2" customWidth="1"/>
    <col min="9477" max="9477" width="11.59765625" style="2" customWidth="1"/>
    <col min="9478" max="9478" width="14.3984375" style="2" customWidth="1"/>
    <col min="9479" max="9480" width="8.5" style="2" bestFit="1" customWidth="1"/>
    <col min="9481" max="9481" width="8.09765625" style="2" bestFit="1" customWidth="1"/>
    <col min="9482" max="9729" width="9" style="2" customWidth="1"/>
    <col min="9730" max="9730" width="7.19921875" style="2" customWidth="1"/>
    <col min="9731" max="9731" width="63.3984375" style="2" customWidth="1"/>
    <col min="9732" max="9732" width="11.19921875" style="2" customWidth="1"/>
    <col min="9733" max="9733" width="11.59765625" style="2" customWidth="1"/>
    <col min="9734" max="9734" width="14.3984375" style="2" customWidth="1"/>
    <col min="9735" max="9736" width="8.5" style="2" bestFit="1" customWidth="1"/>
    <col min="9737" max="9737" width="8.09765625" style="2" bestFit="1" customWidth="1"/>
    <col min="9738" max="9985" width="9" style="2" customWidth="1"/>
    <col min="9986" max="9986" width="7.19921875" style="2" customWidth="1"/>
    <col min="9987" max="9987" width="63.3984375" style="2" customWidth="1"/>
    <col min="9988" max="9988" width="11.19921875" style="2" customWidth="1"/>
    <col min="9989" max="9989" width="11.59765625" style="2" customWidth="1"/>
    <col min="9990" max="9990" width="14.3984375" style="2" customWidth="1"/>
    <col min="9991" max="9992" width="8.5" style="2" bestFit="1" customWidth="1"/>
    <col min="9993" max="9993" width="8.09765625" style="2" bestFit="1" customWidth="1"/>
    <col min="9994" max="10241" width="9" style="2" customWidth="1"/>
    <col min="10242" max="10242" width="7.19921875" style="2" customWidth="1"/>
    <col min="10243" max="10243" width="63.3984375" style="2" customWidth="1"/>
    <col min="10244" max="10244" width="11.19921875" style="2" customWidth="1"/>
    <col min="10245" max="10245" width="11.59765625" style="2" customWidth="1"/>
    <col min="10246" max="10246" width="14.3984375" style="2" customWidth="1"/>
    <col min="10247" max="10248" width="8.5" style="2" bestFit="1" customWidth="1"/>
    <col min="10249" max="10249" width="8.09765625" style="2" bestFit="1" customWidth="1"/>
    <col min="10250" max="10497" width="9" style="2" customWidth="1"/>
    <col min="10498" max="10498" width="7.19921875" style="2" customWidth="1"/>
    <col min="10499" max="10499" width="63.3984375" style="2" customWidth="1"/>
    <col min="10500" max="10500" width="11.19921875" style="2" customWidth="1"/>
    <col min="10501" max="10501" width="11.59765625" style="2" customWidth="1"/>
    <col min="10502" max="10502" width="14.3984375" style="2" customWidth="1"/>
    <col min="10503" max="10504" width="8.5" style="2" bestFit="1" customWidth="1"/>
    <col min="10505" max="10505" width="8.09765625" style="2" bestFit="1" customWidth="1"/>
    <col min="10506" max="10753" width="9" style="2" customWidth="1"/>
    <col min="10754" max="10754" width="7.19921875" style="2" customWidth="1"/>
    <col min="10755" max="10755" width="63.3984375" style="2" customWidth="1"/>
    <col min="10756" max="10756" width="11.19921875" style="2" customWidth="1"/>
    <col min="10757" max="10757" width="11.59765625" style="2" customWidth="1"/>
    <col min="10758" max="10758" width="14.3984375" style="2" customWidth="1"/>
    <col min="10759" max="10760" width="8.5" style="2" bestFit="1" customWidth="1"/>
    <col min="10761" max="10761" width="8.09765625" style="2" bestFit="1" customWidth="1"/>
    <col min="10762" max="11009" width="9" style="2" customWidth="1"/>
    <col min="11010" max="11010" width="7.19921875" style="2" customWidth="1"/>
    <col min="11011" max="11011" width="63.3984375" style="2" customWidth="1"/>
    <col min="11012" max="11012" width="11.19921875" style="2" customWidth="1"/>
    <col min="11013" max="11013" width="11.59765625" style="2" customWidth="1"/>
    <col min="11014" max="11014" width="14.3984375" style="2" customWidth="1"/>
    <col min="11015" max="11016" width="8.5" style="2" bestFit="1" customWidth="1"/>
    <col min="11017" max="11017" width="8.09765625" style="2" bestFit="1" customWidth="1"/>
    <col min="11018" max="11265" width="9" style="2" customWidth="1"/>
    <col min="11266" max="11266" width="7.19921875" style="2" customWidth="1"/>
    <col min="11267" max="11267" width="63.3984375" style="2" customWidth="1"/>
    <col min="11268" max="11268" width="11.19921875" style="2" customWidth="1"/>
    <col min="11269" max="11269" width="11.59765625" style="2" customWidth="1"/>
    <col min="11270" max="11270" width="14.3984375" style="2" customWidth="1"/>
    <col min="11271" max="11272" width="8.5" style="2" bestFit="1" customWidth="1"/>
    <col min="11273" max="11273" width="8.09765625" style="2" bestFit="1" customWidth="1"/>
    <col min="11274" max="11521" width="9" style="2" customWidth="1"/>
    <col min="11522" max="11522" width="7.19921875" style="2" customWidth="1"/>
    <col min="11523" max="11523" width="63.3984375" style="2" customWidth="1"/>
    <col min="11524" max="11524" width="11.19921875" style="2" customWidth="1"/>
    <col min="11525" max="11525" width="11.59765625" style="2" customWidth="1"/>
    <col min="11526" max="11526" width="14.3984375" style="2" customWidth="1"/>
    <col min="11527" max="11528" width="8.5" style="2" bestFit="1" customWidth="1"/>
    <col min="11529" max="11529" width="8.09765625" style="2" bestFit="1" customWidth="1"/>
    <col min="11530" max="11777" width="9" style="2" customWidth="1"/>
    <col min="11778" max="11778" width="7.19921875" style="2" customWidth="1"/>
    <col min="11779" max="11779" width="63.3984375" style="2" customWidth="1"/>
    <col min="11780" max="11780" width="11.19921875" style="2" customWidth="1"/>
    <col min="11781" max="11781" width="11.59765625" style="2" customWidth="1"/>
    <col min="11782" max="11782" width="14.3984375" style="2" customWidth="1"/>
    <col min="11783" max="11784" width="8.5" style="2" bestFit="1" customWidth="1"/>
    <col min="11785" max="11785" width="8.09765625" style="2" bestFit="1" customWidth="1"/>
    <col min="11786" max="12033" width="9" style="2" customWidth="1"/>
    <col min="12034" max="12034" width="7.19921875" style="2" customWidth="1"/>
    <col min="12035" max="12035" width="63.3984375" style="2" customWidth="1"/>
    <col min="12036" max="12036" width="11.19921875" style="2" customWidth="1"/>
    <col min="12037" max="12037" width="11.59765625" style="2" customWidth="1"/>
    <col min="12038" max="12038" width="14.3984375" style="2" customWidth="1"/>
    <col min="12039" max="12040" width="8.5" style="2" bestFit="1" customWidth="1"/>
    <col min="12041" max="12041" width="8.09765625" style="2" bestFit="1" customWidth="1"/>
    <col min="12042" max="12289" width="9" style="2" customWidth="1"/>
    <col min="12290" max="12290" width="7.19921875" style="2" customWidth="1"/>
    <col min="12291" max="12291" width="63.3984375" style="2" customWidth="1"/>
    <col min="12292" max="12292" width="11.19921875" style="2" customWidth="1"/>
    <col min="12293" max="12293" width="11.59765625" style="2" customWidth="1"/>
    <col min="12294" max="12294" width="14.3984375" style="2" customWidth="1"/>
    <col min="12295" max="12296" width="8.5" style="2" bestFit="1" customWidth="1"/>
    <col min="12297" max="12297" width="8.09765625" style="2" bestFit="1" customWidth="1"/>
    <col min="12298" max="12545" width="9" style="2" customWidth="1"/>
    <col min="12546" max="12546" width="7.19921875" style="2" customWidth="1"/>
    <col min="12547" max="12547" width="63.3984375" style="2" customWidth="1"/>
    <col min="12548" max="12548" width="11.19921875" style="2" customWidth="1"/>
    <col min="12549" max="12549" width="11.59765625" style="2" customWidth="1"/>
    <col min="12550" max="12550" width="14.3984375" style="2" customWidth="1"/>
    <col min="12551" max="12552" width="8.5" style="2" bestFit="1" customWidth="1"/>
    <col min="12553" max="12553" width="8.09765625" style="2" bestFit="1" customWidth="1"/>
    <col min="12554" max="12801" width="9" style="2" customWidth="1"/>
    <col min="12802" max="12802" width="7.19921875" style="2" customWidth="1"/>
    <col min="12803" max="12803" width="63.3984375" style="2" customWidth="1"/>
    <col min="12804" max="12804" width="11.19921875" style="2" customWidth="1"/>
    <col min="12805" max="12805" width="11.59765625" style="2" customWidth="1"/>
    <col min="12806" max="12806" width="14.3984375" style="2" customWidth="1"/>
    <col min="12807" max="12808" width="8.5" style="2" bestFit="1" customWidth="1"/>
    <col min="12809" max="12809" width="8.09765625" style="2" bestFit="1" customWidth="1"/>
    <col min="12810" max="13057" width="9" style="2" customWidth="1"/>
    <col min="13058" max="13058" width="7.19921875" style="2" customWidth="1"/>
    <col min="13059" max="13059" width="63.3984375" style="2" customWidth="1"/>
    <col min="13060" max="13060" width="11.19921875" style="2" customWidth="1"/>
    <col min="13061" max="13061" width="11.59765625" style="2" customWidth="1"/>
    <col min="13062" max="13062" width="14.3984375" style="2" customWidth="1"/>
    <col min="13063" max="13064" width="8.5" style="2" bestFit="1" customWidth="1"/>
    <col min="13065" max="13065" width="8.09765625" style="2" bestFit="1" customWidth="1"/>
    <col min="13066" max="13313" width="9" style="2" customWidth="1"/>
    <col min="13314" max="13314" width="7.19921875" style="2" customWidth="1"/>
    <col min="13315" max="13315" width="63.3984375" style="2" customWidth="1"/>
    <col min="13316" max="13316" width="11.19921875" style="2" customWidth="1"/>
    <col min="13317" max="13317" width="11.59765625" style="2" customWidth="1"/>
    <col min="13318" max="13318" width="14.3984375" style="2" customWidth="1"/>
    <col min="13319" max="13320" width="8.5" style="2" bestFit="1" customWidth="1"/>
    <col min="13321" max="13321" width="8.09765625" style="2" bestFit="1" customWidth="1"/>
    <col min="13322" max="13569" width="9" style="2" customWidth="1"/>
    <col min="13570" max="13570" width="7.19921875" style="2" customWidth="1"/>
    <col min="13571" max="13571" width="63.3984375" style="2" customWidth="1"/>
    <col min="13572" max="13572" width="11.19921875" style="2" customWidth="1"/>
    <col min="13573" max="13573" width="11.59765625" style="2" customWidth="1"/>
    <col min="13574" max="13574" width="14.3984375" style="2" customWidth="1"/>
    <col min="13575" max="13576" width="8.5" style="2" bestFit="1" customWidth="1"/>
    <col min="13577" max="13577" width="8.09765625" style="2" bestFit="1" customWidth="1"/>
    <col min="13578" max="13825" width="9" style="2" customWidth="1"/>
    <col min="13826" max="13826" width="7.19921875" style="2" customWidth="1"/>
    <col min="13827" max="13827" width="63.3984375" style="2" customWidth="1"/>
    <col min="13828" max="13828" width="11.19921875" style="2" customWidth="1"/>
    <col min="13829" max="13829" width="11.59765625" style="2" customWidth="1"/>
    <col min="13830" max="13830" width="14.3984375" style="2" customWidth="1"/>
    <col min="13831" max="13832" width="8.5" style="2" bestFit="1" customWidth="1"/>
    <col min="13833" max="13833" width="8.09765625" style="2" bestFit="1" customWidth="1"/>
    <col min="13834" max="14081" width="9" style="2" customWidth="1"/>
    <col min="14082" max="14082" width="7.19921875" style="2" customWidth="1"/>
    <col min="14083" max="14083" width="63.3984375" style="2" customWidth="1"/>
    <col min="14084" max="14084" width="11.19921875" style="2" customWidth="1"/>
    <col min="14085" max="14085" width="11.59765625" style="2" customWidth="1"/>
    <col min="14086" max="14086" width="14.3984375" style="2" customWidth="1"/>
    <col min="14087" max="14088" width="8.5" style="2" bestFit="1" customWidth="1"/>
    <col min="14089" max="14089" width="8.09765625" style="2" bestFit="1" customWidth="1"/>
    <col min="14090" max="14337" width="9" style="2" customWidth="1"/>
    <col min="14338" max="14338" width="7.19921875" style="2" customWidth="1"/>
    <col min="14339" max="14339" width="63.3984375" style="2" customWidth="1"/>
    <col min="14340" max="14340" width="11.19921875" style="2" customWidth="1"/>
    <col min="14341" max="14341" width="11.59765625" style="2" customWidth="1"/>
    <col min="14342" max="14342" width="14.3984375" style="2" customWidth="1"/>
    <col min="14343" max="14344" width="8.5" style="2" bestFit="1" customWidth="1"/>
    <col min="14345" max="14345" width="8.09765625" style="2" bestFit="1" customWidth="1"/>
    <col min="14346" max="14593" width="9" style="2" customWidth="1"/>
    <col min="14594" max="14594" width="7.19921875" style="2" customWidth="1"/>
    <col min="14595" max="14595" width="63.3984375" style="2" customWidth="1"/>
    <col min="14596" max="14596" width="11.19921875" style="2" customWidth="1"/>
    <col min="14597" max="14597" width="11.59765625" style="2" customWidth="1"/>
    <col min="14598" max="14598" width="14.3984375" style="2" customWidth="1"/>
    <col min="14599" max="14600" width="8.5" style="2" bestFit="1" customWidth="1"/>
    <col min="14601" max="14601" width="8.09765625" style="2" bestFit="1" customWidth="1"/>
    <col min="14602" max="14849" width="9" style="2" customWidth="1"/>
    <col min="14850" max="14850" width="7.19921875" style="2" customWidth="1"/>
    <col min="14851" max="14851" width="63.3984375" style="2" customWidth="1"/>
    <col min="14852" max="14852" width="11.19921875" style="2" customWidth="1"/>
    <col min="14853" max="14853" width="11.59765625" style="2" customWidth="1"/>
    <col min="14854" max="14854" width="14.3984375" style="2" customWidth="1"/>
    <col min="14855" max="14856" width="8.5" style="2" bestFit="1" customWidth="1"/>
    <col min="14857" max="14857" width="8.09765625" style="2" bestFit="1" customWidth="1"/>
    <col min="14858" max="15105" width="9" style="2" customWidth="1"/>
    <col min="15106" max="15106" width="7.19921875" style="2" customWidth="1"/>
    <col min="15107" max="15107" width="63.3984375" style="2" customWidth="1"/>
    <col min="15108" max="15108" width="11.19921875" style="2" customWidth="1"/>
    <col min="15109" max="15109" width="11.59765625" style="2" customWidth="1"/>
    <col min="15110" max="15110" width="14.3984375" style="2" customWidth="1"/>
    <col min="15111" max="15112" width="8.5" style="2" bestFit="1" customWidth="1"/>
    <col min="15113" max="15113" width="8.09765625" style="2" bestFit="1" customWidth="1"/>
    <col min="15114" max="15361" width="9" style="2" customWidth="1"/>
    <col min="15362" max="15362" width="7.19921875" style="2" customWidth="1"/>
    <col min="15363" max="15363" width="63.3984375" style="2" customWidth="1"/>
    <col min="15364" max="15364" width="11.19921875" style="2" customWidth="1"/>
    <col min="15365" max="15365" width="11.59765625" style="2" customWidth="1"/>
    <col min="15366" max="15366" width="14.3984375" style="2" customWidth="1"/>
    <col min="15367" max="15368" width="8.5" style="2" bestFit="1" customWidth="1"/>
    <col min="15369" max="15369" width="8.09765625" style="2" bestFit="1" customWidth="1"/>
    <col min="15370" max="15617" width="9" style="2" customWidth="1"/>
    <col min="15618" max="15618" width="7.19921875" style="2" customWidth="1"/>
    <col min="15619" max="15619" width="63.3984375" style="2" customWidth="1"/>
    <col min="15620" max="15620" width="11.19921875" style="2" customWidth="1"/>
    <col min="15621" max="15621" width="11.59765625" style="2" customWidth="1"/>
    <col min="15622" max="15622" width="14.3984375" style="2" customWidth="1"/>
    <col min="15623" max="15624" width="8.5" style="2" bestFit="1" customWidth="1"/>
    <col min="15625" max="15625" width="8.09765625" style="2" bestFit="1" customWidth="1"/>
    <col min="15626" max="15873" width="9" style="2" customWidth="1"/>
    <col min="15874" max="15874" width="7.19921875" style="2" customWidth="1"/>
    <col min="15875" max="15875" width="63.3984375" style="2" customWidth="1"/>
    <col min="15876" max="15876" width="11.19921875" style="2" customWidth="1"/>
    <col min="15877" max="15877" width="11.59765625" style="2" customWidth="1"/>
    <col min="15878" max="15878" width="14.3984375" style="2" customWidth="1"/>
    <col min="15879" max="15880" width="8.5" style="2" bestFit="1" customWidth="1"/>
    <col min="15881" max="15881" width="8.09765625" style="2" bestFit="1" customWidth="1"/>
    <col min="15882" max="16129" width="9" style="2" customWidth="1"/>
    <col min="16130" max="16130" width="7.19921875" style="2" customWidth="1"/>
    <col min="16131" max="16131" width="63.3984375" style="2" customWidth="1"/>
    <col min="16132" max="16132" width="11.19921875" style="2" customWidth="1"/>
    <col min="16133" max="16133" width="11.59765625" style="2" customWidth="1"/>
    <col min="16134" max="16134" width="14.3984375" style="2" customWidth="1"/>
    <col min="16135" max="16136" width="8.5" style="2" bestFit="1" customWidth="1"/>
    <col min="16137" max="16137" width="8.09765625" style="2" bestFit="1" customWidth="1"/>
    <col min="16138" max="16384" width="9" style="2" customWidth="1"/>
  </cols>
  <sheetData>
    <row r="1" spans="1:9" ht="18.75">
      <c r="A1" s="113"/>
      <c r="B1" s="113"/>
      <c r="C1" s="113"/>
      <c r="D1" s="113"/>
      <c r="E1" s="113"/>
      <c r="F1" s="114" t="s">
        <v>0</v>
      </c>
      <c r="G1" s="114"/>
      <c r="H1" s="1"/>
      <c r="I1" s="1"/>
    </row>
    <row r="2" spans="1:9" ht="15">
      <c r="A2" s="113"/>
      <c r="B2" s="113"/>
      <c r="C2" s="113"/>
      <c r="D2" s="113"/>
      <c r="E2" s="113"/>
      <c r="F2" s="115" t="s">
        <v>227</v>
      </c>
      <c r="G2" s="115"/>
      <c r="H2" s="1"/>
      <c r="I2" s="1"/>
    </row>
    <row r="3" spans="1:9" ht="15">
      <c r="A3" s="113"/>
      <c r="B3" s="113"/>
      <c r="C3" s="113"/>
      <c r="D3" s="113"/>
      <c r="E3" s="113"/>
      <c r="F3" s="115" t="s">
        <v>228</v>
      </c>
      <c r="G3" s="115"/>
      <c r="H3" s="1"/>
      <c r="I3" s="1"/>
    </row>
    <row r="4" spans="1:9" ht="15">
      <c r="A4" s="113"/>
      <c r="B4" s="113"/>
      <c r="C4" s="113"/>
      <c r="D4" s="113"/>
      <c r="E4" s="113"/>
      <c r="F4" s="115" t="s">
        <v>219</v>
      </c>
      <c r="G4" s="115"/>
      <c r="H4" s="1"/>
      <c r="I4" s="1"/>
    </row>
    <row r="5" spans="1:9" ht="15">
      <c r="A5" s="113"/>
      <c r="B5" s="113"/>
      <c r="C5" s="113"/>
      <c r="D5" s="113"/>
      <c r="E5" s="113"/>
      <c r="F5" s="116"/>
      <c r="G5" s="116"/>
      <c r="H5" s="1"/>
      <c r="I5" s="1"/>
    </row>
    <row r="6" spans="1:9" ht="18.75">
      <c r="A6" s="123" t="s">
        <v>1</v>
      </c>
      <c r="B6" s="123"/>
      <c r="C6" s="123"/>
      <c r="D6" s="123"/>
      <c r="E6" s="123"/>
      <c r="F6" s="123"/>
      <c r="G6" s="123"/>
      <c r="H6" s="1"/>
      <c r="I6" s="1"/>
    </row>
    <row r="7" spans="1:9" ht="18.75">
      <c r="A7" s="123" t="s">
        <v>2</v>
      </c>
      <c r="B7" s="123"/>
      <c r="C7" s="123"/>
      <c r="D7" s="123"/>
      <c r="E7" s="123"/>
      <c r="F7" s="123"/>
      <c r="G7" s="123"/>
      <c r="H7" s="1"/>
      <c r="I7" s="1"/>
    </row>
    <row r="8" spans="1:9" ht="15">
      <c r="A8" s="3"/>
      <c r="B8" s="3"/>
      <c r="C8" s="3"/>
      <c r="D8" s="3"/>
      <c r="E8" s="3"/>
      <c r="F8" s="3"/>
      <c r="G8" s="3"/>
      <c r="H8" s="1"/>
      <c r="I8" s="1"/>
    </row>
    <row r="9" spans="1:9" ht="15">
      <c r="A9" s="124"/>
      <c r="B9" s="124"/>
      <c r="C9" s="124"/>
      <c r="D9" s="124"/>
      <c r="E9" s="124"/>
      <c r="F9" s="124"/>
      <c r="G9" s="124"/>
      <c r="H9" s="1"/>
      <c r="I9" s="1"/>
    </row>
    <row r="10" spans="1:9" ht="15">
      <c r="A10" s="125" t="s">
        <v>3</v>
      </c>
      <c r="B10" s="125" t="s">
        <v>4</v>
      </c>
      <c r="C10" s="125" t="s">
        <v>5</v>
      </c>
      <c r="D10" s="125" t="s">
        <v>6</v>
      </c>
      <c r="E10" s="126" t="s">
        <v>7</v>
      </c>
      <c r="F10" s="127"/>
      <c r="G10" s="128"/>
      <c r="H10" s="4"/>
      <c r="I10" s="4"/>
    </row>
    <row r="11" spans="1:9" ht="15">
      <c r="A11" s="125"/>
      <c r="B11" s="125"/>
      <c r="C11" s="125"/>
      <c r="D11" s="125"/>
      <c r="E11" s="129" t="s">
        <v>8</v>
      </c>
      <c r="F11" s="129" t="s">
        <v>9</v>
      </c>
      <c r="G11" s="129"/>
      <c r="H11" s="4"/>
      <c r="I11" s="4"/>
    </row>
    <row r="12" spans="1:9" ht="15">
      <c r="A12" s="125"/>
      <c r="B12" s="125"/>
      <c r="C12" s="125"/>
      <c r="D12" s="125"/>
      <c r="E12" s="129"/>
      <c r="F12" s="5" t="s">
        <v>10</v>
      </c>
      <c r="G12" s="5" t="s">
        <v>11</v>
      </c>
      <c r="H12" s="4"/>
      <c r="I12" s="4"/>
    </row>
    <row r="13" spans="1:9" ht="15">
      <c r="A13" s="6">
        <v>1</v>
      </c>
      <c r="B13" s="6">
        <v>2</v>
      </c>
      <c r="C13" s="6">
        <v>3</v>
      </c>
      <c r="D13" s="6">
        <v>4</v>
      </c>
      <c r="E13" s="7">
        <v>5</v>
      </c>
      <c r="F13" s="7">
        <v>6</v>
      </c>
      <c r="G13" s="7">
        <v>7</v>
      </c>
      <c r="H13" s="1"/>
      <c r="I13" s="1"/>
    </row>
    <row r="14" spans="1:9" ht="15.75">
      <c r="A14" s="8" t="s">
        <v>12</v>
      </c>
      <c r="B14" s="9"/>
      <c r="C14" s="9"/>
      <c r="D14" s="10" t="s">
        <v>13</v>
      </c>
      <c r="E14" s="11">
        <f aca="true" t="shared" si="0" ref="E14:E29">SUM(F14:G14)</f>
        <v>50710</v>
      </c>
      <c r="F14" s="11">
        <f>F17+F15+F19</f>
        <v>50710</v>
      </c>
      <c r="G14" s="11"/>
      <c r="H14" s="12"/>
      <c r="I14" s="12"/>
    </row>
    <row r="15" spans="1:9" ht="15.75">
      <c r="A15" s="13"/>
      <c r="B15" s="14" t="s">
        <v>14</v>
      </c>
      <c r="C15" s="15"/>
      <c r="D15" s="16" t="s">
        <v>15</v>
      </c>
      <c r="E15" s="17">
        <f>F15</f>
        <v>4000</v>
      </c>
      <c r="F15" s="17">
        <f>F16</f>
        <v>4000</v>
      </c>
      <c r="G15" s="17"/>
      <c r="H15" s="12"/>
      <c r="I15" s="12"/>
    </row>
    <row r="16" spans="1:9" ht="47.25">
      <c r="A16" s="18"/>
      <c r="B16" s="19"/>
      <c r="C16" s="15" t="s">
        <v>16</v>
      </c>
      <c r="D16" s="20" t="s">
        <v>17</v>
      </c>
      <c r="E16" s="21">
        <f>F16</f>
        <v>4000</v>
      </c>
      <c r="F16" s="21">
        <v>4000</v>
      </c>
      <c r="G16" s="17"/>
      <c r="H16" s="12"/>
      <c r="I16" s="12"/>
    </row>
    <row r="17" spans="1:9" ht="15.75">
      <c r="A17" s="18"/>
      <c r="B17" s="22" t="s">
        <v>18</v>
      </c>
      <c r="C17" s="23"/>
      <c r="D17" s="24" t="s">
        <v>19</v>
      </c>
      <c r="E17" s="25">
        <f t="shared" si="0"/>
        <v>250</v>
      </c>
      <c r="F17" s="25">
        <f>F18</f>
        <v>250</v>
      </c>
      <c r="G17" s="26" t="str">
        <f>IF(G18&gt;0,G18,"")</f>
        <v/>
      </c>
      <c r="H17" s="4"/>
      <c r="I17" s="4"/>
    </row>
    <row r="18" spans="1:9" ht="31.5">
      <c r="A18" s="18"/>
      <c r="B18" s="19"/>
      <c r="C18" s="15" t="s">
        <v>20</v>
      </c>
      <c r="D18" s="27" t="s">
        <v>21</v>
      </c>
      <c r="E18" s="21">
        <f t="shared" si="0"/>
        <v>250</v>
      </c>
      <c r="F18" s="21">
        <v>250</v>
      </c>
      <c r="G18" s="21"/>
      <c r="H18" s="4"/>
      <c r="I18" s="4"/>
    </row>
    <row r="19" spans="1:9" ht="15.75">
      <c r="A19" s="18"/>
      <c r="B19" s="19" t="s">
        <v>22</v>
      </c>
      <c r="C19" s="15"/>
      <c r="D19" s="28" t="s">
        <v>23</v>
      </c>
      <c r="E19" s="17">
        <f>F19</f>
        <v>46460</v>
      </c>
      <c r="F19" s="17">
        <f>F20</f>
        <v>46460</v>
      </c>
      <c r="G19" s="17"/>
      <c r="H19" s="4"/>
      <c r="I19" s="4"/>
    </row>
    <row r="20" spans="1:9" ht="47.25">
      <c r="A20" s="23"/>
      <c r="B20" s="19"/>
      <c r="C20" s="15" t="s">
        <v>16</v>
      </c>
      <c r="D20" s="29" t="s">
        <v>17</v>
      </c>
      <c r="E20" s="21">
        <f>F20</f>
        <v>46460</v>
      </c>
      <c r="F20" s="21">
        <v>46460</v>
      </c>
      <c r="G20" s="21"/>
      <c r="H20" s="4"/>
      <c r="I20" s="4"/>
    </row>
    <row r="21" spans="1:9" ht="15.75">
      <c r="A21" s="30" t="s">
        <v>24</v>
      </c>
      <c r="B21" s="9"/>
      <c r="C21" s="9"/>
      <c r="D21" s="31" t="s">
        <v>25</v>
      </c>
      <c r="E21" s="11">
        <f t="shared" si="0"/>
        <v>260191</v>
      </c>
      <c r="F21" s="11">
        <f>F22</f>
        <v>260191</v>
      </c>
      <c r="G21" s="11"/>
      <c r="H21" s="4"/>
      <c r="I21" s="4"/>
    </row>
    <row r="22" spans="1:9" ht="15.75">
      <c r="A22" s="13"/>
      <c r="B22" s="15" t="s">
        <v>26</v>
      </c>
      <c r="C22" s="15"/>
      <c r="D22" s="28" t="s">
        <v>27</v>
      </c>
      <c r="E22" s="17">
        <f t="shared" si="0"/>
        <v>260191</v>
      </c>
      <c r="F22" s="17">
        <f>F23</f>
        <v>260191</v>
      </c>
      <c r="G22" s="21" t="str">
        <f>IF(G23&gt;0,G23,"")</f>
        <v/>
      </c>
      <c r="H22" s="4"/>
      <c r="I22" s="4"/>
    </row>
    <row r="23" spans="1:9" ht="47.25">
      <c r="A23" s="23"/>
      <c r="B23" s="15"/>
      <c r="C23" s="15" t="s">
        <v>28</v>
      </c>
      <c r="D23" s="27" t="s">
        <v>29</v>
      </c>
      <c r="E23" s="21">
        <f t="shared" si="0"/>
        <v>260191</v>
      </c>
      <c r="F23" s="21">
        <v>260191</v>
      </c>
      <c r="G23" s="21"/>
      <c r="H23" s="4"/>
      <c r="I23" s="4"/>
    </row>
    <row r="24" spans="1:9" ht="15.75">
      <c r="A24" s="9" t="s">
        <v>30</v>
      </c>
      <c r="B24" s="9"/>
      <c r="C24" s="9"/>
      <c r="D24" s="31" t="s">
        <v>31</v>
      </c>
      <c r="E24" s="11">
        <f t="shared" si="0"/>
        <v>1775548</v>
      </c>
      <c r="F24" s="11">
        <f>F25</f>
        <v>116</v>
      </c>
      <c r="G24" s="11">
        <f>IF($G25&gt;0,$G25," ")</f>
        <v>1775432</v>
      </c>
      <c r="H24" s="12"/>
      <c r="I24" s="12"/>
    </row>
    <row r="25" spans="1:9" ht="15.75">
      <c r="A25" s="13"/>
      <c r="B25" s="32" t="s">
        <v>32</v>
      </c>
      <c r="C25" s="19"/>
      <c r="D25" s="28" t="s">
        <v>33</v>
      </c>
      <c r="E25" s="17">
        <f t="shared" si="0"/>
        <v>1775548</v>
      </c>
      <c r="F25" s="17">
        <f>SUM(F26:F28)</f>
        <v>116</v>
      </c>
      <c r="G25" s="17">
        <f>SUM(G26:G28)</f>
        <v>1775432</v>
      </c>
      <c r="H25" s="4"/>
      <c r="I25" s="4"/>
    </row>
    <row r="26" spans="1:9" ht="15.75">
      <c r="A26" s="18"/>
      <c r="B26" s="13"/>
      <c r="C26" s="19" t="s">
        <v>34</v>
      </c>
      <c r="D26" s="27" t="s">
        <v>35</v>
      </c>
      <c r="E26" s="21">
        <f t="shared" si="0"/>
        <v>9000</v>
      </c>
      <c r="F26" s="21"/>
      <c r="G26" s="21">
        <v>9000</v>
      </c>
      <c r="H26" s="4"/>
      <c r="I26" s="4"/>
    </row>
    <row r="27" spans="1:9" ht="15.75">
      <c r="A27" s="18"/>
      <c r="B27" s="18"/>
      <c r="C27" s="19" t="s">
        <v>36</v>
      </c>
      <c r="D27" s="27" t="s">
        <v>37</v>
      </c>
      <c r="E27" s="21">
        <f t="shared" si="0"/>
        <v>116</v>
      </c>
      <c r="F27" s="21">
        <v>116</v>
      </c>
      <c r="G27" s="21"/>
      <c r="H27" s="4"/>
      <c r="I27" s="4"/>
    </row>
    <row r="28" spans="1:9" ht="47.25">
      <c r="A28" s="18"/>
      <c r="B28" s="18"/>
      <c r="C28" s="19" t="s">
        <v>38</v>
      </c>
      <c r="D28" s="27" t="s">
        <v>39</v>
      </c>
      <c r="E28" s="21">
        <f t="shared" si="0"/>
        <v>1766432</v>
      </c>
      <c r="F28" s="21"/>
      <c r="G28" s="21">
        <v>1766432</v>
      </c>
      <c r="H28" s="4"/>
      <c r="I28" s="4"/>
    </row>
    <row r="29" spans="1:9" ht="15.75">
      <c r="A29" s="9" t="s">
        <v>40</v>
      </c>
      <c r="B29" s="9"/>
      <c r="C29" s="9"/>
      <c r="D29" s="31" t="s">
        <v>41</v>
      </c>
      <c r="E29" s="11">
        <f t="shared" si="0"/>
        <v>2075364</v>
      </c>
      <c r="F29" s="11">
        <f>F30</f>
        <v>695364</v>
      </c>
      <c r="G29" s="11">
        <f>SUM(G31:G35)</f>
        <v>1380000</v>
      </c>
      <c r="H29" s="12"/>
      <c r="I29" s="12"/>
    </row>
    <row r="30" spans="1:9" ht="15.75">
      <c r="A30" s="33"/>
      <c r="B30" s="19" t="s">
        <v>42</v>
      </c>
      <c r="C30" s="15"/>
      <c r="D30" s="28" t="s">
        <v>43</v>
      </c>
      <c r="E30" s="17">
        <f aca="true" t="shared" si="1" ref="E30:E35">SUM(F30:G30)</f>
        <v>2075364</v>
      </c>
      <c r="F30" s="17">
        <f>SUM(F31:F35)</f>
        <v>695364</v>
      </c>
      <c r="G30" s="17">
        <f>SUM(G31:G35)</f>
        <v>1380000</v>
      </c>
      <c r="H30" s="4"/>
      <c r="I30" s="4"/>
    </row>
    <row r="31" spans="1:9" ht="47.25">
      <c r="A31" s="34"/>
      <c r="B31" s="13"/>
      <c r="C31" s="19" t="s">
        <v>16</v>
      </c>
      <c r="D31" s="27" t="s">
        <v>17</v>
      </c>
      <c r="E31" s="21">
        <f t="shared" si="1"/>
        <v>165000</v>
      </c>
      <c r="F31" s="21">
        <v>165000</v>
      </c>
      <c r="G31" s="21"/>
      <c r="H31" s="4"/>
      <c r="I31" s="4"/>
    </row>
    <row r="32" spans="1:9" ht="47.25">
      <c r="A32" s="34"/>
      <c r="B32" s="18"/>
      <c r="C32" s="19" t="s">
        <v>44</v>
      </c>
      <c r="D32" s="27" t="s">
        <v>45</v>
      </c>
      <c r="E32" s="21">
        <f t="shared" si="1"/>
        <v>366364</v>
      </c>
      <c r="F32" s="21">
        <v>366364</v>
      </c>
      <c r="G32" s="21"/>
      <c r="H32" s="4"/>
      <c r="I32" s="4"/>
    </row>
    <row r="33" spans="1:9" ht="29.25" customHeight="1">
      <c r="A33" s="34"/>
      <c r="B33" s="18"/>
      <c r="C33" s="19" t="s">
        <v>46</v>
      </c>
      <c r="D33" s="27" t="s">
        <v>47</v>
      </c>
      <c r="E33" s="21">
        <f t="shared" si="1"/>
        <v>5000</v>
      </c>
      <c r="F33" s="21">
        <v>5000</v>
      </c>
      <c r="G33" s="21"/>
      <c r="H33" s="4"/>
      <c r="I33" s="4"/>
    </row>
    <row r="34" spans="1:9" ht="30.75" customHeight="1">
      <c r="A34" s="34"/>
      <c r="B34" s="18"/>
      <c r="C34" s="19" t="s">
        <v>225</v>
      </c>
      <c r="D34" s="27" t="s">
        <v>226</v>
      </c>
      <c r="E34" s="21">
        <f>G34</f>
        <v>1380000</v>
      </c>
      <c r="F34" s="21"/>
      <c r="G34" s="21">
        <v>1380000</v>
      </c>
      <c r="H34" s="4"/>
      <c r="I34" s="4"/>
    </row>
    <row r="35" spans="1:9" ht="31.5">
      <c r="A35" s="35"/>
      <c r="B35" s="23"/>
      <c r="C35" s="19" t="s">
        <v>20</v>
      </c>
      <c r="D35" s="27" t="s">
        <v>21</v>
      </c>
      <c r="E35" s="21">
        <f t="shared" si="1"/>
        <v>159000</v>
      </c>
      <c r="F35" s="21">
        <v>159000</v>
      </c>
      <c r="G35" s="21"/>
      <c r="H35" s="4"/>
      <c r="I35" s="4"/>
    </row>
    <row r="36" spans="1:9" ht="15.75">
      <c r="A36" s="8" t="s">
        <v>48</v>
      </c>
      <c r="B36" s="9"/>
      <c r="C36" s="9"/>
      <c r="D36" s="31" t="s">
        <v>49</v>
      </c>
      <c r="E36" s="11">
        <f>SUM(F36:G36)</f>
        <v>911345</v>
      </c>
      <c r="F36" s="11">
        <f>F41+F43+F45+F37</f>
        <v>911345</v>
      </c>
      <c r="G36" s="11"/>
      <c r="H36" s="4"/>
      <c r="I36" s="4"/>
    </row>
    <row r="37" spans="1:9" ht="15.75">
      <c r="A37" s="36"/>
      <c r="B37" s="37" t="s">
        <v>50</v>
      </c>
      <c r="C37" s="38"/>
      <c r="D37" s="39" t="s">
        <v>51</v>
      </c>
      <c r="E37" s="40">
        <f>F37</f>
        <v>404000</v>
      </c>
      <c r="F37" s="40">
        <f>SUM(F38:F40)</f>
        <v>404000</v>
      </c>
      <c r="G37" s="40"/>
      <c r="H37" s="4"/>
      <c r="I37" s="4"/>
    </row>
    <row r="38" spans="1:9" ht="15.75">
      <c r="A38" s="41"/>
      <c r="B38" s="36"/>
      <c r="C38" s="42" t="s">
        <v>52</v>
      </c>
      <c r="D38" s="43" t="s">
        <v>53</v>
      </c>
      <c r="E38" s="44">
        <f>F38</f>
        <v>400000</v>
      </c>
      <c r="F38" s="44">
        <v>400000</v>
      </c>
      <c r="G38" s="40"/>
      <c r="H38" s="4"/>
      <c r="I38" s="4"/>
    </row>
    <row r="39" spans="1:9" ht="15.75">
      <c r="A39" s="41"/>
      <c r="B39" s="45"/>
      <c r="C39" s="42" t="s">
        <v>54</v>
      </c>
      <c r="D39" s="43" t="s">
        <v>55</v>
      </c>
      <c r="E39" s="44">
        <f>F39</f>
        <v>2000</v>
      </c>
      <c r="F39" s="44">
        <v>2000</v>
      </c>
      <c r="G39" s="40"/>
      <c r="H39" s="4"/>
      <c r="I39" s="4"/>
    </row>
    <row r="40" spans="1:9" ht="15.75">
      <c r="A40" s="41"/>
      <c r="B40" s="46"/>
      <c r="C40" s="42" t="s">
        <v>36</v>
      </c>
      <c r="D40" s="27" t="s">
        <v>37</v>
      </c>
      <c r="E40" s="44">
        <f>F40</f>
        <v>2000</v>
      </c>
      <c r="F40" s="44">
        <v>2000</v>
      </c>
      <c r="G40" s="40"/>
      <c r="H40" s="4"/>
      <c r="I40" s="4"/>
    </row>
    <row r="41" spans="1:9" ht="15.75">
      <c r="A41" s="18"/>
      <c r="B41" s="47" t="s">
        <v>56</v>
      </c>
      <c r="C41" s="15"/>
      <c r="D41" s="48" t="s">
        <v>57</v>
      </c>
      <c r="E41" s="25">
        <f>SUM(F41:G41)</f>
        <v>160300</v>
      </c>
      <c r="F41" s="25">
        <f>F42</f>
        <v>160300</v>
      </c>
      <c r="G41" s="21" t="str">
        <f>IF(G42&gt;0,G42,"")</f>
        <v/>
      </c>
      <c r="H41" s="4"/>
      <c r="I41" s="4"/>
    </row>
    <row r="42" spans="1:9" ht="47.25">
      <c r="A42" s="18"/>
      <c r="B42" s="19"/>
      <c r="C42" s="15" t="s">
        <v>16</v>
      </c>
      <c r="D42" s="49" t="s">
        <v>17</v>
      </c>
      <c r="E42" s="21">
        <f>SUM(F42:G42)</f>
        <v>160300</v>
      </c>
      <c r="F42" s="21">
        <v>160300</v>
      </c>
      <c r="G42" s="21"/>
      <c r="H42" s="4"/>
      <c r="I42" s="4"/>
    </row>
    <row r="43" spans="1:9" ht="15.75">
      <c r="A43" s="18"/>
      <c r="B43" s="19" t="s">
        <v>58</v>
      </c>
      <c r="C43" s="15"/>
      <c r="D43" s="50" t="s">
        <v>59</v>
      </c>
      <c r="E43" s="17">
        <f aca="true" t="shared" si="2" ref="E43:E48">SUM(F43:G43)</f>
        <v>3000</v>
      </c>
      <c r="F43" s="17">
        <f>F44</f>
        <v>3000</v>
      </c>
      <c r="G43" s="21" t="str">
        <f>IF(G44&gt;0,G44,"")</f>
        <v/>
      </c>
      <c r="H43" s="4"/>
      <c r="I43" s="4"/>
    </row>
    <row r="44" spans="1:9" ht="47.25">
      <c r="A44" s="18"/>
      <c r="B44" s="19"/>
      <c r="C44" s="15" t="s">
        <v>16</v>
      </c>
      <c r="D44" s="49" t="s">
        <v>17</v>
      </c>
      <c r="E44" s="21">
        <f t="shared" si="2"/>
        <v>3000</v>
      </c>
      <c r="F44" s="21">
        <v>3000</v>
      </c>
      <c r="G44" s="21"/>
      <c r="H44" s="4"/>
      <c r="I44" s="4"/>
    </row>
    <row r="45" spans="1:9" ht="15.75">
      <c r="A45" s="18"/>
      <c r="B45" s="19" t="s">
        <v>60</v>
      </c>
      <c r="C45" s="19"/>
      <c r="D45" s="28" t="s">
        <v>61</v>
      </c>
      <c r="E45" s="17">
        <f t="shared" si="2"/>
        <v>344045</v>
      </c>
      <c r="F45" s="17">
        <f>SUM(F46:F47)</f>
        <v>344045</v>
      </c>
      <c r="G45" s="21" t="str">
        <f>IF((G46+G47)&gt;0,(G46+G47),"")</f>
        <v/>
      </c>
      <c r="H45" s="4"/>
      <c r="I45" s="4"/>
    </row>
    <row r="46" spans="1:9" ht="47.25">
      <c r="A46" s="18"/>
      <c r="B46" s="22"/>
      <c r="C46" s="19" t="s">
        <v>16</v>
      </c>
      <c r="D46" s="27" t="s">
        <v>17</v>
      </c>
      <c r="E46" s="21">
        <f t="shared" si="2"/>
        <v>344000</v>
      </c>
      <c r="F46" s="21">
        <v>344000</v>
      </c>
      <c r="G46" s="21"/>
      <c r="H46" s="4"/>
      <c r="I46" s="4"/>
    </row>
    <row r="47" spans="1:9" ht="15.75">
      <c r="A47" s="23"/>
      <c r="B47" s="47"/>
      <c r="C47" s="19" t="s">
        <v>36</v>
      </c>
      <c r="D47" s="27" t="s">
        <v>37</v>
      </c>
      <c r="E47" s="21">
        <f t="shared" si="2"/>
        <v>45</v>
      </c>
      <c r="F47" s="21">
        <v>45</v>
      </c>
      <c r="G47" s="21"/>
      <c r="H47" s="4"/>
      <c r="I47" s="4"/>
    </row>
    <row r="48" spans="1:9" ht="15.75">
      <c r="A48" s="51" t="s">
        <v>62</v>
      </c>
      <c r="B48" s="9"/>
      <c r="C48" s="9"/>
      <c r="D48" s="31" t="s">
        <v>63</v>
      </c>
      <c r="E48" s="11">
        <f t="shared" si="2"/>
        <v>357479</v>
      </c>
      <c r="F48" s="11">
        <f>F49+F52+F55+F61+F58+F64</f>
        <v>357479</v>
      </c>
      <c r="G48" s="11"/>
      <c r="H48" s="4"/>
      <c r="I48" s="4"/>
    </row>
    <row r="49" spans="1:9" ht="15.75">
      <c r="A49" s="13"/>
      <c r="B49" s="52" t="s">
        <v>64</v>
      </c>
      <c r="C49" s="15"/>
      <c r="D49" s="28" t="s">
        <v>65</v>
      </c>
      <c r="E49" s="17">
        <f>+SUM(F49:G49)</f>
        <v>158500</v>
      </c>
      <c r="F49" s="17">
        <f>F50</f>
        <v>158500</v>
      </c>
      <c r="G49" s="21" t="str">
        <f>IF(G50&gt;0,G50,"")</f>
        <v/>
      </c>
      <c r="H49" s="4"/>
      <c r="I49" s="4"/>
    </row>
    <row r="50" spans="1:9" ht="47.25">
      <c r="A50" s="23"/>
      <c r="B50" s="15"/>
      <c r="C50" s="19" t="s">
        <v>16</v>
      </c>
      <c r="D50" s="27" t="s">
        <v>17</v>
      </c>
      <c r="E50" s="21">
        <f aca="true" t="shared" si="3" ref="E50:E63">SUM(F50:G50)</f>
        <v>158500</v>
      </c>
      <c r="F50" s="21">
        <v>158500</v>
      </c>
      <c r="G50" s="21"/>
      <c r="H50" s="4"/>
      <c r="I50" s="4"/>
    </row>
    <row r="51" spans="1:9" ht="14.25">
      <c r="A51" s="53" t="s">
        <v>66</v>
      </c>
      <c r="B51" s="53" t="s">
        <v>67</v>
      </c>
      <c r="C51" s="54" t="s">
        <v>68</v>
      </c>
      <c r="D51" s="53" t="s">
        <v>69</v>
      </c>
      <c r="E51" s="55">
        <v>5</v>
      </c>
      <c r="F51" s="55">
        <v>6</v>
      </c>
      <c r="G51" s="55">
        <v>7</v>
      </c>
      <c r="H51" s="4"/>
      <c r="I51" s="4"/>
    </row>
    <row r="52" spans="1:9" ht="15.75">
      <c r="A52" s="13"/>
      <c r="B52" s="56" t="s">
        <v>70</v>
      </c>
      <c r="C52" s="23"/>
      <c r="D52" s="24" t="s">
        <v>71</v>
      </c>
      <c r="E52" s="25">
        <f>SUM(F52:G52)</f>
        <v>144000</v>
      </c>
      <c r="F52" s="25">
        <f>SUM(F53:F54)</f>
        <v>144000</v>
      </c>
      <c r="G52" s="25" t="str">
        <f>IF((G53+G53)&gt;0,(G53+G54)," ")</f>
        <v xml:space="preserve"> </v>
      </c>
      <c r="H52" s="4"/>
      <c r="I52" s="4"/>
    </row>
    <row r="53" spans="1:9" ht="47.25">
      <c r="A53" s="18"/>
      <c r="B53" s="32"/>
      <c r="C53" s="19" t="s">
        <v>72</v>
      </c>
      <c r="D53" s="27" t="s">
        <v>39</v>
      </c>
      <c r="E53" s="21">
        <f t="shared" si="3"/>
        <v>131040</v>
      </c>
      <c r="F53" s="21">
        <v>131040</v>
      </c>
      <c r="G53" s="21"/>
      <c r="H53" s="4"/>
      <c r="I53" s="4"/>
    </row>
    <row r="54" spans="1:9" ht="47.25">
      <c r="A54" s="18"/>
      <c r="B54" s="47"/>
      <c r="C54" s="19" t="s">
        <v>73</v>
      </c>
      <c r="D54" s="27" t="s">
        <v>39</v>
      </c>
      <c r="E54" s="21">
        <f t="shared" si="3"/>
        <v>12960</v>
      </c>
      <c r="F54" s="21">
        <v>12960</v>
      </c>
      <c r="G54" s="21"/>
      <c r="H54" s="4"/>
      <c r="I54" s="4"/>
    </row>
    <row r="55" spans="1:9" ht="15.75">
      <c r="A55" s="18"/>
      <c r="B55" s="47" t="s">
        <v>74</v>
      </c>
      <c r="C55" s="23"/>
      <c r="D55" s="24" t="s">
        <v>75</v>
      </c>
      <c r="E55" s="25">
        <f>SUM(F55:G55)</f>
        <v>20041</v>
      </c>
      <c r="F55" s="25">
        <f>SUM(F56:F57)</f>
        <v>20041</v>
      </c>
      <c r="G55" s="25" t="str">
        <f>IF((G56+G57)&gt;0,(G56+G57)," ")</f>
        <v xml:space="preserve"> </v>
      </c>
      <c r="H55" s="4"/>
      <c r="I55" s="4"/>
    </row>
    <row r="56" spans="1:9" ht="15.75">
      <c r="A56" s="18"/>
      <c r="B56" s="32"/>
      <c r="C56" s="19" t="s">
        <v>52</v>
      </c>
      <c r="D56" s="27" t="s">
        <v>76</v>
      </c>
      <c r="E56" s="21">
        <f t="shared" si="3"/>
        <v>1000</v>
      </c>
      <c r="F56" s="21">
        <v>1000</v>
      </c>
      <c r="G56" s="21"/>
      <c r="H56" s="4"/>
      <c r="I56" s="4"/>
    </row>
    <row r="57" spans="1:9" ht="15.75">
      <c r="A57" s="18"/>
      <c r="B57" s="22"/>
      <c r="C57" s="19" t="s">
        <v>36</v>
      </c>
      <c r="D57" s="27" t="s">
        <v>37</v>
      </c>
      <c r="E57" s="21">
        <f t="shared" si="3"/>
        <v>19041</v>
      </c>
      <c r="F57" s="21">
        <v>19041</v>
      </c>
      <c r="G57" s="21"/>
      <c r="H57" s="4"/>
      <c r="I57" s="4"/>
    </row>
    <row r="58" spans="1:9" ht="15.75">
      <c r="A58" s="18"/>
      <c r="B58" s="19" t="s">
        <v>77</v>
      </c>
      <c r="C58" s="19"/>
      <c r="D58" s="28" t="s">
        <v>78</v>
      </c>
      <c r="E58" s="17">
        <f>F58</f>
        <v>1938</v>
      </c>
      <c r="F58" s="17">
        <f>SUM(F59:F60)</f>
        <v>1938</v>
      </c>
      <c r="G58" s="17"/>
      <c r="H58" s="4"/>
      <c r="I58" s="4"/>
    </row>
    <row r="59" spans="1:9" ht="47.25">
      <c r="A59" s="18"/>
      <c r="B59" s="22"/>
      <c r="C59" s="19" t="s">
        <v>79</v>
      </c>
      <c r="D59" s="27" t="s">
        <v>39</v>
      </c>
      <c r="E59" s="21">
        <f>F59</f>
        <v>1881</v>
      </c>
      <c r="F59" s="21">
        <v>1881</v>
      </c>
      <c r="G59" s="21"/>
      <c r="H59" s="4"/>
      <c r="I59" s="4"/>
    </row>
    <row r="60" spans="1:9" ht="47.25">
      <c r="A60" s="18"/>
      <c r="B60" s="22"/>
      <c r="C60" s="19" t="s">
        <v>73</v>
      </c>
      <c r="D60" s="27" t="s">
        <v>39</v>
      </c>
      <c r="E60" s="21">
        <f>F60</f>
        <v>57</v>
      </c>
      <c r="F60" s="21">
        <v>57</v>
      </c>
      <c r="G60" s="21"/>
      <c r="H60" s="4"/>
      <c r="I60" s="4"/>
    </row>
    <row r="61" spans="1:9" ht="15.75">
      <c r="A61" s="18"/>
      <c r="B61" s="19" t="s">
        <v>80</v>
      </c>
      <c r="C61" s="15"/>
      <c r="D61" s="28" t="s">
        <v>81</v>
      </c>
      <c r="E61" s="17">
        <f>+SUM(F61:G61)</f>
        <v>28000</v>
      </c>
      <c r="F61" s="17">
        <f>SUM(F62:F63)</f>
        <v>28000</v>
      </c>
      <c r="G61" s="17" t="str">
        <f>IF((G62+G62)&gt;0,(G62+G63)," ")</f>
        <v xml:space="preserve"> </v>
      </c>
      <c r="H61" s="4"/>
      <c r="I61" s="4"/>
    </row>
    <row r="62" spans="1:9" ht="47.25">
      <c r="A62" s="18"/>
      <c r="B62" s="32"/>
      <c r="C62" s="19" t="s">
        <v>16</v>
      </c>
      <c r="D62" s="27" t="s">
        <v>17</v>
      </c>
      <c r="E62" s="21">
        <f t="shared" si="3"/>
        <v>22000</v>
      </c>
      <c r="F62" s="21">
        <v>22000</v>
      </c>
      <c r="G62" s="21"/>
      <c r="H62" s="4"/>
      <c r="I62" s="4"/>
    </row>
    <row r="63" spans="1:9" ht="31.5">
      <c r="A63" s="18"/>
      <c r="B63" s="47"/>
      <c r="C63" s="19" t="s">
        <v>82</v>
      </c>
      <c r="D63" s="27" t="s">
        <v>83</v>
      </c>
      <c r="E63" s="21">
        <f t="shared" si="3"/>
        <v>6000</v>
      </c>
      <c r="F63" s="21">
        <v>6000</v>
      </c>
      <c r="G63" s="21"/>
      <c r="H63" s="4"/>
      <c r="I63" s="4"/>
    </row>
    <row r="64" spans="1:9" ht="15.75">
      <c r="A64" s="18"/>
      <c r="B64" s="47" t="s">
        <v>220</v>
      </c>
      <c r="C64" s="19"/>
      <c r="D64" s="27" t="s">
        <v>221</v>
      </c>
      <c r="E64" s="17">
        <f>F64</f>
        <v>5000</v>
      </c>
      <c r="F64" s="17">
        <f>SUM(F65)</f>
        <v>5000</v>
      </c>
      <c r="G64" s="21"/>
      <c r="H64" s="4"/>
      <c r="I64" s="4"/>
    </row>
    <row r="65" spans="1:9" ht="46.5" customHeight="1">
      <c r="A65" s="23"/>
      <c r="B65" s="47"/>
      <c r="C65" s="19" t="s">
        <v>207</v>
      </c>
      <c r="D65" s="27" t="s">
        <v>121</v>
      </c>
      <c r="E65" s="21">
        <f>F65</f>
        <v>5000</v>
      </c>
      <c r="F65" s="21">
        <v>5000</v>
      </c>
      <c r="G65" s="21"/>
      <c r="H65" s="4"/>
      <c r="I65" s="4"/>
    </row>
    <row r="66" spans="1:9" ht="31.5">
      <c r="A66" s="8" t="s">
        <v>84</v>
      </c>
      <c r="B66" s="9"/>
      <c r="C66" s="9"/>
      <c r="D66" s="31" t="s">
        <v>85</v>
      </c>
      <c r="E66" s="11">
        <f>SUM(F66:G66)</f>
        <v>3207607</v>
      </c>
      <c r="F66" s="11">
        <f>F67</f>
        <v>3047607</v>
      </c>
      <c r="G66" s="11">
        <f>IF($G67&gt;0,$G67," ")</f>
        <v>160000</v>
      </c>
      <c r="H66" s="4"/>
      <c r="I66" s="4"/>
    </row>
    <row r="67" spans="1:9" ht="15.75">
      <c r="A67" s="13"/>
      <c r="B67" s="56" t="s">
        <v>86</v>
      </c>
      <c r="C67" s="15"/>
      <c r="D67" s="28" t="s">
        <v>87</v>
      </c>
      <c r="E67" s="17">
        <f>SUM(F67:G67)</f>
        <v>3207607</v>
      </c>
      <c r="F67" s="17">
        <f>SUM(F68:F71)</f>
        <v>3047607</v>
      </c>
      <c r="G67" s="17">
        <f>IF((G68+G69+G70+G71)&gt;0,(G68+G69+G70+G71)," ")</f>
        <v>160000</v>
      </c>
      <c r="H67" s="4"/>
      <c r="I67" s="4"/>
    </row>
    <row r="68" spans="1:9" ht="47.25">
      <c r="A68" s="18"/>
      <c r="B68" s="13"/>
      <c r="C68" s="19" t="s">
        <v>16</v>
      </c>
      <c r="D68" s="27" t="s">
        <v>17</v>
      </c>
      <c r="E68" s="21">
        <f aca="true" t="shared" si="4" ref="E68:E136">SUM(F68:G68)</f>
        <v>3047000</v>
      </c>
      <c r="F68" s="21">
        <v>3047000</v>
      </c>
      <c r="G68" s="21"/>
      <c r="H68" s="4"/>
      <c r="I68" s="4"/>
    </row>
    <row r="69" spans="1:9" ht="15.75">
      <c r="A69" s="18"/>
      <c r="B69" s="18"/>
      <c r="C69" s="19" t="s">
        <v>36</v>
      </c>
      <c r="D69" s="27" t="s">
        <v>37</v>
      </c>
      <c r="E69" s="21">
        <f t="shared" si="4"/>
        <v>600</v>
      </c>
      <c r="F69" s="21">
        <v>600</v>
      </c>
      <c r="G69" s="21"/>
      <c r="H69" s="4"/>
      <c r="I69" s="4"/>
    </row>
    <row r="70" spans="1:9" ht="31.5">
      <c r="A70" s="18"/>
      <c r="B70" s="18"/>
      <c r="C70" s="19" t="s">
        <v>20</v>
      </c>
      <c r="D70" s="27" t="s">
        <v>21</v>
      </c>
      <c r="E70" s="21">
        <f t="shared" si="4"/>
        <v>7</v>
      </c>
      <c r="F70" s="21">
        <v>7</v>
      </c>
      <c r="G70" s="21"/>
      <c r="H70" s="4"/>
      <c r="I70" s="4"/>
    </row>
    <row r="71" spans="1:9" ht="47.25">
      <c r="A71" s="18"/>
      <c r="B71" s="18"/>
      <c r="C71" s="32" t="s">
        <v>88</v>
      </c>
      <c r="D71" s="57" t="s">
        <v>89</v>
      </c>
      <c r="E71" s="58">
        <f t="shared" si="4"/>
        <v>160000</v>
      </c>
      <c r="F71" s="58"/>
      <c r="G71" s="58">
        <v>160000</v>
      </c>
      <c r="H71" s="4"/>
      <c r="I71" s="4"/>
    </row>
    <row r="72" spans="1:9" ht="47.25">
      <c r="A72" s="8" t="s">
        <v>90</v>
      </c>
      <c r="B72" s="9"/>
      <c r="C72" s="9"/>
      <c r="D72" s="31" t="s">
        <v>91</v>
      </c>
      <c r="E72" s="11">
        <f>SUM(F72:G72)</f>
        <v>8688633</v>
      </c>
      <c r="F72" s="11">
        <f>F73+F76</f>
        <v>8688633</v>
      </c>
      <c r="G72" s="59"/>
      <c r="H72" s="12"/>
      <c r="I72" s="12"/>
    </row>
    <row r="73" spans="1:9" ht="31.5">
      <c r="A73" s="13"/>
      <c r="B73" s="56" t="s">
        <v>92</v>
      </c>
      <c r="C73" s="15"/>
      <c r="D73" s="28" t="s">
        <v>93</v>
      </c>
      <c r="E73" s="17">
        <f>SUM(F73:G73)</f>
        <v>1925857</v>
      </c>
      <c r="F73" s="17">
        <f>F74+F75</f>
        <v>1925857</v>
      </c>
      <c r="G73" s="17" t="str">
        <f>IF((G74+G75)&gt;0,(G74+G75)," ")</f>
        <v xml:space="preserve"> </v>
      </c>
      <c r="H73" s="4"/>
      <c r="I73" s="4"/>
    </row>
    <row r="74" spans="1:9" ht="15.75">
      <c r="A74" s="18"/>
      <c r="B74" s="32"/>
      <c r="C74" s="19" t="s">
        <v>94</v>
      </c>
      <c r="D74" s="27" t="s">
        <v>95</v>
      </c>
      <c r="E74" s="21">
        <f t="shared" si="4"/>
        <v>1859570</v>
      </c>
      <c r="F74" s="21">
        <v>1859570</v>
      </c>
      <c r="G74" s="21"/>
      <c r="H74" s="4"/>
      <c r="I74" s="4"/>
    </row>
    <row r="75" spans="1:9" ht="31.5">
      <c r="A75" s="18"/>
      <c r="B75" s="47"/>
      <c r="C75" s="19" t="s">
        <v>96</v>
      </c>
      <c r="D75" s="27" t="s">
        <v>97</v>
      </c>
      <c r="E75" s="21">
        <f t="shared" si="4"/>
        <v>66287</v>
      </c>
      <c r="F75" s="21">
        <v>66287</v>
      </c>
      <c r="G75" s="21"/>
      <c r="H75" s="4"/>
      <c r="I75" s="4"/>
    </row>
    <row r="76" spans="1:9" ht="18" customHeight="1">
      <c r="A76" s="18"/>
      <c r="B76" s="56" t="s">
        <v>98</v>
      </c>
      <c r="C76" s="15"/>
      <c r="D76" s="28" t="s">
        <v>99</v>
      </c>
      <c r="E76" s="17">
        <f>SUM(F76:G76)</f>
        <v>6762776</v>
      </c>
      <c r="F76" s="17">
        <f>SUM(F77:F78)</f>
        <v>6762776</v>
      </c>
      <c r="G76" s="17" t="str">
        <f>IF((G77+G78)&gt;0,(G77+G78)," ")</f>
        <v xml:space="preserve"> </v>
      </c>
      <c r="H76" s="4"/>
      <c r="I76" s="4"/>
    </row>
    <row r="77" spans="1:9" ht="19.5" customHeight="1">
      <c r="A77" s="18"/>
      <c r="B77" s="32"/>
      <c r="C77" s="19" t="s">
        <v>100</v>
      </c>
      <c r="D77" s="27" t="s">
        <v>101</v>
      </c>
      <c r="E77" s="21">
        <f t="shared" si="4"/>
        <v>6612776</v>
      </c>
      <c r="F77" s="21">
        <v>6612776</v>
      </c>
      <c r="G77" s="21"/>
      <c r="H77" s="4"/>
      <c r="I77" s="4"/>
    </row>
    <row r="78" spans="1:9" ht="18.75" customHeight="1">
      <c r="A78" s="23"/>
      <c r="B78" s="47"/>
      <c r="C78" s="19" t="s">
        <v>102</v>
      </c>
      <c r="D78" s="27" t="s">
        <v>103</v>
      </c>
      <c r="E78" s="21">
        <f t="shared" si="4"/>
        <v>150000</v>
      </c>
      <c r="F78" s="21">
        <v>150000</v>
      </c>
      <c r="G78" s="21"/>
      <c r="H78" s="4"/>
      <c r="I78" s="4"/>
    </row>
    <row r="79" spans="1:9" ht="17.25" customHeight="1">
      <c r="A79" s="9" t="s">
        <v>104</v>
      </c>
      <c r="B79" s="9"/>
      <c r="C79" s="9"/>
      <c r="D79" s="31" t="s">
        <v>105</v>
      </c>
      <c r="E79" s="11">
        <f>SUM(F79:G79)</f>
        <v>37197089</v>
      </c>
      <c r="F79" s="11">
        <f>F80+F82+F84+F86</f>
        <v>37197089</v>
      </c>
      <c r="G79" s="11"/>
      <c r="H79" s="4"/>
      <c r="I79" s="4"/>
    </row>
    <row r="80" spans="1:9" ht="28.5">
      <c r="A80" s="33"/>
      <c r="B80" s="33" t="s">
        <v>106</v>
      </c>
      <c r="C80" s="60"/>
      <c r="D80" s="61" t="s">
        <v>107</v>
      </c>
      <c r="E80" s="62">
        <f t="shared" si="4"/>
        <v>30164887</v>
      </c>
      <c r="F80" s="62">
        <f>F81</f>
        <v>30164887</v>
      </c>
      <c r="G80" s="62" t="str">
        <f>IF(G81&gt;0,G81," ")</f>
        <v xml:space="preserve"> </v>
      </c>
      <c r="H80" s="4"/>
      <c r="I80" s="4"/>
    </row>
    <row r="81" spans="1:9" ht="18" customHeight="1">
      <c r="A81" s="34"/>
      <c r="B81" s="60"/>
      <c r="C81" s="60" t="s">
        <v>108</v>
      </c>
      <c r="D81" s="27" t="s">
        <v>109</v>
      </c>
      <c r="E81" s="63">
        <f t="shared" si="4"/>
        <v>30164887</v>
      </c>
      <c r="F81" s="63">
        <v>30164887</v>
      </c>
      <c r="G81" s="63"/>
      <c r="H81" s="4"/>
      <c r="I81" s="4"/>
    </row>
    <row r="82" spans="1:9" ht="15.75" customHeight="1">
      <c r="A82" s="34"/>
      <c r="B82" s="60" t="s">
        <v>110</v>
      </c>
      <c r="C82" s="60"/>
      <c r="D82" s="61" t="s">
        <v>111</v>
      </c>
      <c r="E82" s="62">
        <f t="shared" si="4"/>
        <v>5255850</v>
      </c>
      <c r="F82" s="62">
        <f>F83</f>
        <v>5255850</v>
      </c>
      <c r="G82" s="62" t="str">
        <f>IF(G83&gt;0,G83," ")</f>
        <v xml:space="preserve"> </v>
      </c>
      <c r="H82" s="4"/>
      <c r="I82" s="4"/>
    </row>
    <row r="83" spans="1:9" ht="19.5" customHeight="1">
      <c r="A83" s="34"/>
      <c r="B83" s="60"/>
      <c r="C83" s="60" t="s">
        <v>108</v>
      </c>
      <c r="D83" s="27" t="s">
        <v>109</v>
      </c>
      <c r="E83" s="63">
        <f t="shared" si="4"/>
        <v>5255850</v>
      </c>
      <c r="F83" s="63">
        <v>5255850</v>
      </c>
      <c r="G83" s="63"/>
      <c r="H83" s="4"/>
      <c r="I83" s="4"/>
    </row>
    <row r="84" spans="1:9" ht="18" customHeight="1">
      <c r="A84" s="34"/>
      <c r="B84" s="60" t="s">
        <v>112</v>
      </c>
      <c r="C84" s="60"/>
      <c r="D84" s="61" t="s">
        <v>113</v>
      </c>
      <c r="E84" s="62">
        <f t="shared" si="4"/>
        <v>130780</v>
      </c>
      <c r="F84" s="62">
        <f>F85</f>
        <v>130780</v>
      </c>
      <c r="G84" s="62" t="str">
        <f>IF(G85&gt;0,G85," ")</f>
        <v xml:space="preserve"> </v>
      </c>
      <c r="H84" s="4"/>
      <c r="I84" s="4"/>
    </row>
    <row r="85" spans="1:9" ht="18" customHeight="1">
      <c r="A85" s="34"/>
      <c r="B85" s="60"/>
      <c r="C85" s="60" t="s">
        <v>54</v>
      </c>
      <c r="D85" s="27" t="s">
        <v>55</v>
      </c>
      <c r="E85" s="63">
        <f t="shared" si="4"/>
        <v>130780</v>
      </c>
      <c r="F85" s="63">
        <v>130780</v>
      </c>
      <c r="G85" s="63"/>
      <c r="H85" s="4"/>
      <c r="I85" s="4"/>
    </row>
    <row r="86" spans="1:9" ht="17.25" customHeight="1">
      <c r="A86" s="34"/>
      <c r="B86" s="60" t="s">
        <v>114</v>
      </c>
      <c r="C86" s="60"/>
      <c r="D86" s="61" t="s">
        <v>115</v>
      </c>
      <c r="E86" s="62">
        <f t="shared" si="4"/>
        <v>1645572</v>
      </c>
      <c r="F86" s="62">
        <f>F87</f>
        <v>1645572</v>
      </c>
      <c r="G86" s="62" t="str">
        <f>IF(G87&gt;0,G87," ")</f>
        <v xml:space="preserve"> </v>
      </c>
      <c r="H86" s="4"/>
      <c r="I86" s="4"/>
    </row>
    <row r="87" spans="1:9" ht="18" customHeight="1">
      <c r="A87" s="35"/>
      <c r="B87" s="60"/>
      <c r="C87" s="60" t="s">
        <v>108</v>
      </c>
      <c r="D87" s="27" t="s">
        <v>109</v>
      </c>
      <c r="E87" s="63">
        <f t="shared" si="4"/>
        <v>1645572</v>
      </c>
      <c r="F87" s="63">
        <v>1645572</v>
      </c>
      <c r="G87" s="63"/>
      <c r="H87" s="4"/>
      <c r="I87" s="4"/>
    </row>
    <row r="88" spans="1:9" ht="18" customHeight="1">
      <c r="A88" s="8" t="s">
        <v>116</v>
      </c>
      <c r="B88" s="9"/>
      <c r="C88" s="9"/>
      <c r="D88" s="31" t="s">
        <v>117</v>
      </c>
      <c r="E88" s="11">
        <f>SUM(F88:G88)</f>
        <v>811338</v>
      </c>
      <c r="F88" s="11">
        <f>F89+F93+F96+F98</f>
        <v>811338</v>
      </c>
      <c r="G88" s="11"/>
      <c r="H88" s="4"/>
      <c r="I88" s="4"/>
    </row>
    <row r="89" spans="1:9" ht="15.75">
      <c r="A89" s="13"/>
      <c r="B89" s="52" t="s">
        <v>118</v>
      </c>
      <c r="C89" s="15"/>
      <c r="D89" s="28" t="s">
        <v>119</v>
      </c>
      <c r="E89" s="17">
        <f t="shared" si="4"/>
        <v>86945</v>
      </c>
      <c r="F89" s="17">
        <f>SUM(F90:F91)</f>
        <v>86945</v>
      </c>
      <c r="G89" s="17" t="str">
        <f>IF((G90+G91)&gt;0,(G90+G91)," ")</f>
        <v xml:space="preserve"> </v>
      </c>
      <c r="H89" s="4"/>
      <c r="I89" s="4"/>
    </row>
    <row r="90" spans="1:9" ht="15.75">
      <c r="A90" s="18"/>
      <c r="B90" s="32"/>
      <c r="C90" s="15" t="s">
        <v>36</v>
      </c>
      <c r="D90" s="27" t="s">
        <v>37</v>
      </c>
      <c r="E90" s="21">
        <f t="shared" si="4"/>
        <v>73728</v>
      </c>
      <c r="F90" s="21">
        <v>73728</v>
      </c>
      <c r="G90" s="21"/>
      <c r="H90" s="4"/>
      <c r="I90" s="4"/>
    </row>
    <row r="91" spans="1:9" ht="46.5" customHeight="1">
      <c r="A91" s="18"/>
      <c r="B91" s="47"/>
      <c r="C91" s="15" t="s">
        <v>120</v>
      </c>
      <c r="D91" s="29" t="s">
        <v>121</v>
      </c>
      <c r="E91" s="21">
        <f t="shared" si="4"/>
        <v>13217</v>
      </c>
      <c r="F91" s="21">
        <v>13217</v>
      </c>
      <c r="G91" s="21"/>
      <c r="H91" s="4"/>
      <c r="I91" s="4"/>
    </row>
    <row r="92" spans="1:9" ht="14.25">
      <c r="A92" s="64" t="s">
        <v>66</v>
      </c>
      <c r="B92" s="65" t="s">
        <v>67</v>
      </c>
      <c r="C92" s="64" t="s">
        <v>68</v>
      </c>
      <c r="D92" s="64" t="s">
        <v>69</v>
      </c>
      <c r="E92" s="66">
        <v>5</v>
      </c>
      <c r="F92" s="66">
        <v>6</v>
      </c>
      <c r="G92" s="66">
        <v>7</v>
      </c>
      <c r="H92" s="4"/>
      <c r="I92" s="4"/>
    </row>
    <row r="93" spans="1:9" ht="15.75">
      <c r="A93" s="18"/>
      <c r="B93" s="56" t="s">
        <v>122</v>
      </c>
      <c r="C93" s="23"/>
      <c r="D93" s="24" t="s">
        <v>123</v>
      </c>
      <c r="E93" s="25">
        <f t="shared" si="4"/>
        <v>258863</v>
      </c>
      <c r="F93" s="25">
        <f>SUM(F94:F95)</f>
        <v>258863</v>
      </c>
      <c r="G93" s="25" t="str">
        <f>IF((G94+G95)&gt;0,(G94+G95)," ")</f>
        <v xml:space="preserve"> </v>
      </c>
      <c r="H93" s="4"/>
      <c r="I93" s="4"/>
    </row>
    <row r="94" spans="1:9" ht="15.75">
      <c r="A94" s="18"/>
      <c r="B94" s="32"/>
      <c r="C94" s="15" t="s">
        <v>36</v>
      </c>
      <c r="D94" s="27" t="s">
        <v>37</v>
      </c>
      <c r="E94" s="21">
        <f t="shared" si="4"/>
        <v>195274</v>
      </c>
      <c r="F94" s="21">
        <v>195274</v>
      </c>
      <c r="G94" s="21"/>
      <c r="H94" s="4"/>
      <c r="I94" s="4"/>
    </row>
    <row r="95" spans="1:9" ht="31.5">
      <c r="A95" s="18"/>
      <c r="B95" s="22"/>
      <c r="C95" s="15" t="s">
        <v>124</v>
      </c>
      <c r="D95" s="27" t="s">
        <v>125</v>
      </c>
      <c r="E95" s="21">
        <f t="shared" si="4"/>
        <v>63589</v>
      </c>
      <c r="F95" s="21">
        <v>63589</v>
      </c>
      <c r="G95" s="21"/>
      <c r="H95" s="4"/>
      <c r="I95" s="4"/>
    </row>
    <row r="96" spans="1:9" ht="31.5">
      <c r="A96" s="18"/>
      <c r="B96" s="15" t="s">
        <v>126</v>
      </c>
      <c r="C96" s="15"/>
      <c r="D96" s="28" t="s">
        <v>127</v>
      </c>
      <c r="E96" s="17">
        <f t="shared" si="4"/>
        <v>272930</v>
      </c>
      <c r="F96" s="17">
        <f>F97</f>
        <v>272930</v>
      </c>
      <c r="G96" s="17" t="str">
        <f>IF(G97&gt;0,G97," ")</f>
        <v xml:space="preserve"> </v>
      </c>
      <c r="H96" s="4"/>
      <c r="I96" s="4"/>
    </row>
    <row r="97" spans="1:9" ht="15.75">
      <c r="A97" s="18"/>
      <c r="B97" s="19"/>
      <c r="C97" s="15" t="s">
        <v>36</v>
      </c>
      <c r="D97" s="27" t="s">
        <v>37</v>
      </c>
      <c r="E97" s="21">
        <f t="shared" si="4"/>
        <v>272930</v>
      </c>
      <c r="F97" s="21">
        <v>272930</v>
      </c>
      <c r="G97" s="21"/>
      <c r="H97" s="4"/>
      <c r="I97" s="4"/>
    </row>
    <row r="98" spans="1:9" ht="15.75">
      <c r="A98" s="18"/>
      <c r="B98" s="56" t="s">
        <v>128</v>
      </c>
      <c r="C98" s="15"/>
      <c r="D98" s="28" t="s">
        <v>129</v>
      </c>
      <c r="E98" s="17">
        <f t="shared" si="4"/>
        <v>192600</v>
      </c>
      <c r="F98" s="17">
        <f>F99</f>
        <v>192600</v>
      </c>
      <c r="G98" s="17" t="str">
        <f>IF(G99&gt;0,G99," ")</f>
        <v xml:space="preserve"> </v>
      </c>
      <c r="H98" s="4"/>
      <c r="I98" s="4"/>
    </row>
    <row r="99" spans="1:9" ht="15.75">
      <c r="A99" s="23"/>
      <c r="B99" s="19"/>
      <c r="C99" s="15" t="s">
        <v>130</v>
      </c>
      <c r="D99" s="27" t="s">
        <v>131</v>
      </c>
      <c r="E99" s="21">
        <f t="shared" si="4"/>
        <v>192600</v>
      </c>
      <c r="F99" s="21">
        <v>192600</v>
      </c>
      <c r="G99" s="21"/>
      <c r="H99" s="4"/>
      <c r="I99" s="4"/>
    </row>
    <row r="100" spans="1:9" ht="18.75" customHeight="1">
      <c r="A100" s="9" t="s">
        <v>132</v>
      </c>
      <c r="B100" s="9"/>
      <c r="C100" s="9"/>
      <c r="D100" s="31" t="s">
        <v>133</v>
      </c>
      <c r="E100" s="11">
        <f>SUM(F100:G100)</f>
        <v>2433720</v>
      </c>
      <c r="F100" s="11">
        <f>F101</f>
        <v>2433720</v>
      </c>
      <c r="G100" s="11"/>
      <c r="H100" s="4"/>
      <c r="I100" s="4"/>
    </row>
    <row r="101" spans="1:9" ht="31.5">
      <c r="A101" s="13"/>
      <c r="B101" s="15" t="s">
        <v>134</v>
      </c>
      <c r="C101" s="15"/>
      <c r="D101" s="28" t="s">
        <v>135</v>
      </c>
      <c r="E101" s="17">
        <f t="shared" si="4"/>
        <v>2433720</v>
      </c>
      <c r="F101" s="17">
        <f>F102</f>
        <v>2433720</v>
      </c>
      <c r="G101" s="17" t="str">
        <f>IF(G102&gt;0,G102," ")</f>
        <v xml:space="preserve"> </v>
      </c>
      <c r="H101" s="4"/>
      <c r="I101" s="4"/>
    </row>
    <row r="102" spans="1:9" ht="47.25">
      <c r="A102" s="23"/>
      <c r="B102" s="15"/>
      <c r="C102" s="15" t="s">
        <v>16</v>
      </c>
      <c r="D102" s="27" t="s">
        <v>17</v>
      </c>
      <c r="E102" s="21">
        <f t="shared" si="4"/>
        <v>2433720</v>
      </c>
      <c r="F102" s="21">
        <v>2433720</v>
      </c>
      <c r="G102" s="21"/>
      <c r="H102" s="4"/>
      <c r="I102" s="4"/>
    </row>
    <row r="103" spans="1:9" ht="17.25" customHeight="1">
      <c r="A103" s="9" t="s">
        <v>136</v>
      </c>
      <c r="B103" s="9"/>
      <c r="C103" s="9"/>
      <c r="D103" s="31" t="s">
        <v>137</v>
      </c>
      <c r="E103" s="11">
        <f>SUM(F103:G103)</f>
        <v>3387102</v>
      </c>
      <c r="F103" s="11">
        <f>F104+F108+F113+F119+F121+F117+F123</f>
        <v>3387102</v>
      </c>
      <c r="G103" s="11"/>
      <c r="H103" s="12"/>
      <c r="I103" s="12"/>
    </row>
    <row r="104" spans="1:9" ht="15.75">
      <c r="A104" s="13"/>
      <c r="B104" s="52" t="s">
        <v>138</v>
      </c>
      <c r="C104" s="15"/>
      <c r="D104" s="28" t="s">
        <v>139</v>
      </c>
      <c r="E104" s="17">
        <f t="shared" si="4"/>
        <v>630710</v>
      </c>
      <c r="F104" s="17">
        <f>SUM(F105:F107)</f>
        <v>630710</v>
      </c>
      <c r="G104" s="17" t="str">
        <f>IF((G106+G107)&gt;0,(G106+G107)," ")</f>
        <v xml:space="preserve"> </v>
      </c>
      <c r="H104" s="4"/>
      <c r="I104" s="4"/>
    </row>
    <row r="105" spans="1:9" ht="47.25" customHeight="1">
      <c r="A105" s="67"/>
      <c r="B105" s="13"/>
      <c r="C105" s="19" t="s">
        <v>140</v>
      </c>
      <c r="D105" s="27" t="s">
        <v>141</v>
      </c>
      <c r="E105" s="21">
        <f>F105</f>
        <v>10862</v>
      </c>
      <c r="F105" s="21">
        <v>10862</v>
      </c>
      <c r="G105" s="17"/>
      <c r="H105" s="4"/>
      <c r="I105" s="4"/>
    </row>
    <row r="106" spans="1:9" ht="15.75">
      <c r="A106" s="67"/>
      <c r="B106" s="18"/>
      <c r="C106" s="19" t="s">
        <v>36</v>
      </c>
      <c r="D106" s="27" t="s">
        <v>37</v>
      </c>
      <c r="E106" s="21">
        <f t="shared" si="4"/>
        <v>100</v>
      </c>
      <c r="F106" s="21">
        <v>100</v>
      </c>
      <c r="G106" s="21"/>
      <c r="H106" s="4"/>
      <c r="I106" s="4"/>
    </row>
    <row r="107" spans="1:9" ht="31.5">
      <c r="A107" s="67"/>
      <c r="B107" s="23"/>
      <c r="C107" s="19" t="s">
        <v>142</v>
      </c>
      <c r="D107" s="27" t="s">
        <v>143</v>
      </c>
      <c r="E107" s="21">
        <f t="shared" si="4"/>
        <v>619748</v>
      </c>
      <c r="F107" s="21">
        <v>619748</v>
      </c>
      <c r="G107" s="21"/>
      <c r="H107" s="4"/>
      <c r="I107" s="4"/>
    </row>
    <row r="108" spans="1:9" ht="15.75">
      <c r="A108" s="18"/>
      <c r="B108" s="56" t="s">
        <v>144</v>
      </c>
      <c r="C108" s="15"/>
      <c r="D108" s="28" t="s">
        <v>145</v>
      </c>
      <c r="E108" s="17">
        <f t="shared" si="4"/>
        <v>2005971</v>
      </c>
      <c r="F108" s="17">
        <f>SUM(F109:F112)</f>
        <v>2005971</v>
      </c>
      <c r="G108" s="17" t="str">
        <f>IF((G109+G110+G111)&gt;0,(G109+G110+G111)," ")</f>
        <v xml:space="preserve"> </v>
      </c>
      <c r="H108" s="4"/>
      <c r="I108" s="4"/>
    </row>
    <row r="109" spans="1:9" ht="31.5">
      <c r="A109" s="18"/>
      <c r="B109" s="32"/>
      <c r="C109" s="15" t="s">
        <v>146</v>
      </c>
      <c r="D109" s="27" t="s">
        <v>147</v>
      </c>
      <c r="E109" s="21">
        <f t="shared" si="4"/>
        <v>480332</v>
      </c>
      <c r="F109" s="21">
        <v>480332</v>
      </c>
      <c r="G109" s="21"/>
      <c r="H109" s="4"/>
      <c r="I109" s="4"/>
    </row>
    <row r="110" spans="1:9" ht="15.75">
      <c r="A110" s="18"/>
      <c r="B110" s="22"/>
      <c r="C110" s="15" t="s">
        <v>130</v>
      </c>
      <c r="D110" s="27" t="s">
        <v>148</v>
      </c>
      <c r="E110" s="21">
        <f t="shared" si="4"/>
        <v>1498492</v>
      </c>
      <c r="F110" s="21">
        <v>1498492</v>
      </c>
      <c r="G110" s="21"/>
      <c r="H110" s="4"/>
      <c r="I110" s="4"/>
    </row>
    <row r="111" spans="1:9" ht="15.75">
      <c r="A111" s="18"/>
      <c r="B111" s="18"/>
      <c r="C111" s="15" t="s">
        <v>36</v>
      </c>
      <c r="D111" s="27" t="s">
        <v>37</v>
      </c>
      <c r="E111" s="21">
        <f t="shared" si="4"/>
        <v>17147</v>
      </c>
      <c r="F111" s="21">
        <v>17147</v>
      </c>
      <c r="G111" s="21"/>
      <c r="H111" s="4"/>
      <c r="I111" s="4"/>
    </row>
    <row r="112" spans="1:9" ht="31.5">
      <c r="A112" s="18"/>
      <c r="B112" s="18"/>
      <c r="C112" s="23" t="s">
        <v>149</v>
      </c>
      <c r="D112" s="68" t="s">
        <v>150</v>
      </c>
      <c r="E112" s="26">
        <f t="shared" si="4"/>
        <v>10000</v>
      </c>
      <c r="F112" s="26">
        <v>10000</v>
      </c>
      <c r="G112" s="26"/>
      <c r="H112" s="4"/>
      <c r="I112" s="4"/>
    </row>
    <row r="113" spans="1:9" ht="15.75">
      <c r="A113" s="18"/>
      <c r="B113" s="15" t="s">
        <v>151</v>
      </c>
      <c r="C113" s="23"/>
      <c r="D113" s="24" t="s">
        <v>152</v>
      </c>
      <c r="E113" s="25">
        <f t="shared" si="4"/>
        <v>595311</v>
      </c>
      <c r="F113" s="25">
        <f>F115+F114+F116</f>
        <v>595311</v>
      </c>
      <c r="G113" s="25" t="str">
        <f>IF(G115&gt;0,G115," ")</f>
        <v xml:space="preserve"> </v>
      </c>
      <c r="H113" s="4"/>
      <c r="I113" s="4"/>
    </row>
    <row r="114" spans="1:9" ht="43.5" customHeight="1">
      <c r="A114" s="18"/>
      <c r="B114" s="32"/>
      <c r="C114" s="47" t="s">
        <v>140</v>
      </c>
      <c r="D114" s="68" t="s">
        <v>153</v>
      </c>
      <c r="E114" s="26">
        <f>F114</f>
        <v>2609</v>
      </c>
      <c r="F114" s="26">
        <v>2609</v>
      </c>
      <c r="G114" s="25"/>
      <c r="H114" s="4"/>
      <c r="I114" s="4"/>
    </row>
    <row r="115" spans="1:9" ht="31.5">
      <c r="A115" s="18"/>
      <c r="B115" s="18"/>
      <c r="C115" s="19" t="s">
        <v>142</v>
      </c>
      <c r="D115" s="27" t="s">
        <v>143</v>
      </c>
      <c r="E115" s="21">
        <f t="shared" si="4"/>
        <v>591785</v>
      </c>
      <c r="F115" s="21">
        <v>591785</v>
      </c>
      <c r="G115" s="21"/>
      <c r="H115" s="4"/>
      <c r="I115" s="4"/>
    </row>
    <row r="116" spans="1:9" ht="47.25">
      <c r="A116" s="18"/>
      <c r="B116" s="47"/>
      <c r="C116" s="19" t="s">
        <v>154</v>
      </c>
      <c r="D116" s="68" t="s">
        <v>155</v>
      </c>
      <c r="E116" s="21">
        <f t="shared" si="4"/>
        <v>917</v>
      </c>
      <c r="F116" s="21">
        <v>917</v>
      </c>
      <c r="G116" s="21"/>
      <c r="H116" s="4"/>
      <c r="I116" s="4"/>
    </row>
    <row r="117" spans="1:9" ht="15.75">
      <c r="A117" s="18"/>
      <c r="B117" s="47" t="s">
        <v>156</v>
      </c>
      <c r="C117" s="19"/>
      <c r="D117" s="24" t="s">
        <v>157</v>
      </c>
      <c r="E117" s="17">
        <f>F117</f>
        <v>4500</v>
      </c>
      <c r="F117" s="17">
        <f>F118</f>
        <v>4500</v>
      </c>
      <c r="G117" s="21"/>
      <c r="H117" s="4"/>
      <c r="I117" s="4"/>
    </row>
    <row r="118" spans="1:9" ht="47.25">
      <c r="A118" s="18"/>
      <c r="B118" s="15"/>
      <c r="C118" s="19" t="s">
        <v>16</v>
      </c>
      <c r="D118" s="27" t="s">
        <v>17</v>
      </c>
      <c r="E118" s="21">
        <f>F118</f>
        <v>4500</v>
      </c>
      <c r="F118" s="21">
        <v>4500</v>
      </c>
      <c r="G118" s="21"/>
      <c r="H118" s="4"/>
      <c r="I118" s="4"/>
    </row>
    <row r="119" spans="1:9" ht="15.75">
      <c r="A119" s="18"/>
      <c r="B119" s="56" t="s">
        <v>158</v>
      </c>
      <c r="C119" s="15"/>
      <c r="D119" s="28" t="s">
        <v>159</v>
      </c>
      <c r="E119" s="17">
        <f t="shared" si="4"/>
        <v>110</v>
      </c>
      <c r="F119" s="17">
        <f>SUM(F120:F120)</f>
        <v>110</v>
      </c>
      <c r="G119" s="17" t="str">
        <f>IF(G120&gt;0,G120," ")</f>
        <v xml:space="preserve"> </v>
      </c>
      <c r="H119" s="4"/>
      <c r="I119" s="4"/>
    </row>
    <row r="120" spans="1:9" ht="15.75">
      <c r="A120" s="18"/>
      <c r="B120" s="32"/>
      <c r="C120" s="19" t="s">
        <v>36</v>
      </c>
      <c r="D120" s="27" t="s">
        <v>37</v>
      </c>
      <c r="E120" s="21">
        <f t="shared" si="4"/>
        <v>110</v>
      </c>
      <c r="F120" s="21">
        <v>110</v>
      </c>
      <c r="G120" s="21"/>
      <c r="H120" s="4"/>
      <c r="I120" s="4"/>
    </row>
    <row r="121" spans="1:9" ht="31.5">
      <c r="A121" s="18"/>
      <c r="B121" s="15" t="s">
        <v>160</v>
      </c>
      <c r="C121" s="15"/>
      <c r="D121" s="28" t="s">
        <v>161</v>
      </c>
      <c r="E121" s="17">
        <f t="shared" si="4"/>
        <v>500</v>
      </c>
      <c r="F121" s="17">
        <f>F122</f>
        <v>500</v>
      </c>
      <c r="G121" s="17" t="str">
        <f>IF(G122&gt;0,G122," ")</f>
        <v xml:space="preserve"> </v>
      </c>
      <c r="H121" s="4"/>
      <c r="I121" s="4"/>
    </row>
    <row r="122" spans="1:9" ht="15.75">
      <c r="A122" s="18"/>
      <c r="B122" s="32"/>
      <c r="C122" s="15" t="s">
        <v>130</v>
      </c>
      <c r="D122" s="27" t="s">
        <v>131</v>
      </c>
      <c r="E122" s="21">
        <f t="shared" si="4"/>
        <v>500</v>
      </c>
      <c r="F122" s="21">
        <v>500</v>
      </c>
      <c r="G122" s="21"/>
      <c r="H122" s="4"/>
      <c r="I122" s="4"/>
    </row>
    <row r="123" spans="1:9" ht="15.75">
      <c r="A123" s="18"/>
      <c r="B123" s="32" t="s">
        <v>162</v>
      </c>
      <c r="C123" s="19"/>
      <c r="D123" s="27" t="s">
        <v>23</v>
      </c>
      <c r="E123" s="17">
        <f>F123</f>
        <v>150000</v>
      </c>
      <c r="F123" s="17">
        <f>F124</f>
        <v>150000</v>
      </c>
      <c r="G123" s="21"/>
      <c r="H123" s="4"/>
      <c r="I123" s="4"/>
    </row>
    <row r="124" spans="1:9" ht="31.5">
      <c r="A124" s="18"/>
      <c r="B124" s="32"/>
      <c r="C124" s="19" t="s">
        <v>82</v>
      </c>
      <c r="D124" s="27" t="s">
        <v>83</v>
      </c>
      <c r="E124" s="21">
        <f>F124</f>
        <v>150000</v>
      </c>
      <c r="F124" s="21">
        <v>150000</v>
      </c>
      <c r="G124" s="21"/>
      <c r="H124" s="4"/>
      <c r="I124" s="4"/>
    </row>
    <row r="125" spans="1:9" ht="17.25" customHeight="1">
      <c r="A125" s="9" t="s">
        <v>163</v>
      </c>
      <c r="B125" s="9"/>
      <c r="C125" s="69"/>
      <c r="D125" s="31" t="s">
        <v>164</v>
      </c>
      <c r="E125" s="59">
        <f>SUM(F125:G125)</f>
        <v>1455924</v>
      </c>
      <c r="F125" s="59">
        <f>F126+F128+F130+F132+F134</f>
        <v>1455924</v>
      </c>
      <c r="G125" s="59"/>
      <c r="H125" s="4"/>
      <c r="I125" s="4"/>
    </row>
    <row r="126" spans="1:9" ht="15.75">
      <c r="A126" s="13"/>
      <c r="B126" s="15" t="s">
        <v>165</v>
      </c>
      <c r="C126" s="15"/>
      <c r="D126" s="28" t="s">
        <v>166</v>
      </c>
      <c r="E126" s="17">
        <f t="shared" si="4"/>
        <v>148379</v>
      </c>
      <c r="F126" s="17">
        <f>SUM(F127:F127)</f>
        <v>148379</v>
      </c>
      <c r="G126" s="17" t="str">
        <f>IF((G127)&gt;0,(G127)," ")</f>
        <v xml:space="preserve"> </v>
      </c>
      <c r="H126" s="4"/>
      <c r="I126" s="4"/>
    </row>
    <row r="127" spans="1:9" ht="47.25">
      <c r="A127" s="18"/>
      <c r="B127" s="47"/>
      <c r="C127" s="15" t="s">
        <v>16</v>
      </c>
      <c r="D127" s="27" t="s">
        <v>17</v>
      </c>
      <c r="E127" s="21">
        <f t="shared" si="4"/>
        <v>148379</v>
      </c>
      <c r="F127" s="21">
        <v>148379</v>
      </c>
      <c r="G127" s="21"/>
      <c r="H127" s="4"/>
      <c r="I127" s="4"/>
    </row>
    <row r="128" spans="1:9" ht="15.75">
      <c r="A128" s="18"/>
      <c r="B128" s="56" t="s">
        <v>167</v>
      </c>
      <c r="C128" s="15"/>
      <c r="D128" s="28" t="s">
        <v>168</v>
      </c>
      <c r="E128" s="17">
        <f t="shared" si="4"/>
        <v>558800</v>
      </c>
      <c r="F128" s="17">
        <f>F129</f>
        <v>558800</v>
      </c>
      <c r="G128" s="17" t="str">
        <f>IF(G129&gt;0,G129," ")</f>
        <v xml:space="preserve"> </v>
      </c>
      <c r="H128" s="4"/>
      <c r="I128" s="4"/>
    </row>
    <row r="129" spans="1:9" ht="47.25">
      <c r="A129" s="18"/>
      <c r="B129" s="19"/>
      <c r="C129" s="15" t="s">
        <v>169</v>
      </c>
      <c r="D129" s="27" t="s">
        <v>170</v>
      </c>
      <c r="E129" s="21">
        <f t="shared" si="4"/>
        <v>558800</v>
      </c>
      <c r="F129" s="21">
        <v>558800</v>
      </c>
      <c r="G129" s="21"/>
      <c r="H129" s="4"/>
      <c r="I129" s="4"/>
    </row>
    <row r="130" spans="1:9" ht="15.75">
      <c r="A130" s="18"/>
      <c r="B130" s="56" t="s">
        <v>171</v>
      </c>
      <c r="C130" s="15"/>
      <c r="D130" s="28" t="s">
        <v>172</v>
      </c>
      <c r="E130" s="17">
        <f t="shared" si="4"/>
        <v>30000</v>
      </c>
      <c r="F130" s="17">
        <f>F131</f>
        <v>30000</v>
      </c>
      <c r="G130" s="17" t="str">
        <f>IF(G131&gt;0,G131," ")</f>
        <v xml:space="preserve"> </v>
      </c>
      <c r="H130" s="4"/>
      <c r="I130" s="4"/>
    </row>
    <row r="131" spans="1:9" ht="15.75">
      <c r="A131" s="18"/>
      <c r="B131" s="19"/>
      <c r="C131" s="15" t="s">
        <v>36</v>
      </c>
      <c r="D131" s="27" t="s">
        <v>37</v>
      </c>
      <c r="E131" s="21">
        <f t="shared" si="4"/>
        <v>30000</v>
      </c>
      <c r="F131" s="21">
        <v>30000</v>
      </c>
      <c r="G131" s="21"/>
      <c r="H131" s="4"/>
      <c r="I131" s="4"/>
    </row>
    <row r="132" spans="1:9" ht="15.75">
      <c r="A132" s="18"/>
      <c r="B132" s="56" t="s">
        <v>173</v>
      </c>
      <c r="C132" s="15"/>
      <c r="D132" s="28" t="s">
        <v>174</v>
      </c>
      <c r="E132" s="17">
        <f t="shared" si="4"/>
        <v>540</v>
      </c>
      <c r="F132" s="17">
        <f>F133</f>
        <v>540</v>
      </c>
      <c r="G132" s="17" t="str">
        <f>IF(G133&gt;0,G133," ")</f>
        <v xml:space="preserve"> </v>
      </c>
      <c r="H132" s="4"/>
      <c r="I132" s="4"/>
    </row>
    <row r="133" spans="1:9" ht="15.75">
      <c r="A133" s="18"/>
      <c r="B133" s="19"/>
      <c r="C133" s="15" t="s">
        <v>36</v>
      </c>
      <c r="D133" s="27" t="s">
        <v>37</v>
      </c>
      <c r="E133" s="21">
        <f t="shared" si="4"/>
        <v>540</v>
      </c>
      <c r="F133" s="21">
        <v>540</v>
      </c>
      <c r="G133" s="21"/>
      <c r="H133" s="4"/>
      <c r="I133" s="4"/>
    </row>
    <row r="134" spans="1:9" ht="15.75">
      <c r="A134" s="18"/>
      <c r="B134" s="56" t="s">
        <v>175</v>
      </c>
      <c r="C134" s="15"/>
      <c r="D134" s="28" t="s">
        <v>176</v>
      </c>
      <c r="E134" s="17">
        <f t="shared" si="4"/>
        <v>718205</v>
      </c>
      <c r="F134" s="17">
        <f>SUM(F135:F136)</f>
        <v>718205</v>
      </c>
      <c r="G134" s="17" t="str">
        <f>IF((G135+G136)&gt;0,(G135+G136)," ")</f>
        <v xml:space="preserve"> </v>
      </c>
      <c r="H134" s="4"/>
      <c r="I134" s="4"/>
    </row>
    <row r="135" spans="1:9" ht="47.25">
      <c r="A135" s="67"/>
      <c r="B135" s="13"/>
      <c r="C135" s="32" t="s">
        <v>79</v>
      </c>
      <c r="D135" s="57" t="s">
        <v>177</v>
      </c>
      <c r="E135" s="58">
        <f t="shared" si="4"/>
        <v>682138</v>
      </c>
      <c r="F135" s="58">
        <v>682138</v>
      </c>
      <c r="G135" s="58"/>
      <c r="H135" s="4"/>
      <c r="I135" s="4"/>
    </row>
    <row r="136" spans="1:9" ht="47.25">
      <c r="A136" s="70"/>
      <c r="B136" s="23"/>
      <c r="C136" s="19" t="s">
        <v>73</v>
      </c>
      <c r="D136" s="27" t="s">
        <v>178</v>
      </c>
      <c r="E136" s="21">
        <f t="shared" si="4"/>
        <v>36067</v>
      </c>
      <c r="F136" s="21">
        <v>36067</v>
      </c>
      <c r="G136" s="21"/>
      <c r="H136" s="4"/>
      <c r="I136" s="4"/>
    </row>
    <row r="137" spans="1:9" ht="14.25">
      <c r="A137" s="71" t="s">
        <v>66</v>
      </c>
      <c r="B137" s="64" t="s">
        <v>67</v>
      </c>
      <c r="C137" s="72" t="s">
        <v>68</v>
      </c>
      <c r="D137" s="64" t="s">
        <v>69</v>
      </c>
      <c r="E137" s="66">
        <v>5</v>
      </c>
      <c r="F137" s="66">
        <v>6</v>
      </c>
      <c r="G137" s="66">
        <v>7</v>
      </c>
      <c r="H137" s="4"/>
      <c r="I137" s="4"/>
    </row>
    <row r="138" spans="1:9" ht="17.25" customHeight="1">
      <c r="A138" s="9" t="s">
        <v>179</v>
      </c>
      <c r="B138" s="30"/>
      <c r="C138" s="69"/>
      <c r="D138" s="31" t="s">
        <v>180</v>
      </c>
      <c r="E138" s="11">
        <f>SUM(F138:G138)</f>
        <v>803256</v>
      </c>
      <c r="F138" s="11">
        <f>F139+F142+F144+F146+F149+F153</f>
        <v>803256</v>
      </c>
      <c r="G138" s="11"/>
      <c r="H138" s="12"/>
      <c r="I138" s="12"/>
    </row>
    <row r="139" spans="1:9" ht="15.75">
      <c r="A139" s="33"/>
      <c r="B139" s="52" t="s">
        <v>181</v>
      </c>
      <c r="C139" s="15"/>
      <c r="D139" s="28" t="s">
        <v>182</v>
      </c>
      <c r="E139" s="17">
        <f aca="true" t="shared" si="5" ref="E139:E183">SUM(F139:G139)</f>
        <v>33180</v>
      </c>
      <c r="F139" s="17">
        <f>SUM(F140:F141)</f>
        <v>33180</v>
      </c>
      <c r="G139" s="62" t="str">
        <f>IF((G140+G141)&gt;0,(G140+G141)," ")</f>
        <v xml:space="preserve"> </v>
      </c>
      <c r="H139" s="4"/>
      <c r="I139" s="4"/>
    </row>
    <row r="140" spans="1:9" ht="15.75">
      <c r="A140" s="34"/>
      <c r="B140" s="32"/>
      <c r="C140" s="19" t="s">
        <v>130</v>
      </c>
      <c r="D140" s="27" t="s">
        <v>131</v>
      </c>
      <c r="E140" s="21">
        <f t="shared" si="5"/>
        <v>29184</v>
      </c>
      <c r="F140" s="21">
        <v>29184</v>
      </c>
      <c r="G140" s="63"/>
      <c r="H140" s="4"/>
      <c r="I140" s="4"/>
    </row>
    <row r="141" spans="1:9" ht="15.75">
      <c r="A141" s="34"/>
      <c r="B141" s="47"/>
      <c r="C141" s="19" t="s">
        <v>36</v>
      </c>
      <c r="D141" s="27" t="s">
        <v>37</v>
      </c>
      <c r="E141" s="21">
        <f t="shared" si="5"/>
        <v>3996</v>
      </c>
      <c r="F141" s="21">
        <v>3996</v>
      </c>
      <c r="G141" s="63"/>
      <c r="H141" s="4"/>
      <c r="I141" s="4"/>
    </row>
    <row r="142" spans="1:9" ht="15.75">
      <c r="A142" s="34"/>
      <c r="B142" s="56" t="s">
        <v>183</v>
      </c>
      <c r="C142" s="15"/>
      <c r="D142" s="28" t="s">
        <v>184</v>
      </c>
      <c r="E142" s="17">
        <f t="shared" si="5"/>
        <v>36547</v>
      </c>
      <c r="F142" s="17">
        <f>F143</f>
        <v>36547</v>
      </c>
      <c r="G142" s="62" t="str">
        <f>IF(G143&gt;0,G143," ")</f>
        <v xml:space="preserve"> </v>
      </c>
      <c r="H142" s="4"/>
      <c r="I142" s="4"/>
    </row>
    <row r="143" spans="1:9" ht="15.75">
      <c r="A143" s="34"/>
      <c r="B143" s="19"/>
      <c r="C143" s="19" t="s">
        <v>36</v>
      </c>
      <c r="D143" s="27" t="s">
        <v>37</v>
      </c>
      <c r="E143" s="21">
        <f t="shared" si="5"/>
        <v>36547</v>
      </c>
      <c r="F143" s="21">
        <v>36547</v>
      </c>
      <c r="G143" s="63"/>
      <c r="H143" s="4"/>
      <c r="I143" s="4"/>
    </row>
    <row r="144" spans="1:9" ht="15.75">
      <c r="A144" s="34"/>
      <c r="B144" s="56" t="s">
        <v>185</v>
      </c>
      <c r="C144" s="15"/>
      <c r="D144" s="28" t="s">
        <v>186</v>
      </c>
      <c r="E144" s="17">
        <f>SUM(F144:G144)</f>
        <v>30</v>
      </c>
      <c r="F144" s="17">
        <f>F145</f>
        <v>30</v>
      </c>
      <c r="G144" s="62" t="str">
        <f>IF(G145&gt;0,G145," ")</f>
        <v xml:space="preserve"> </v>
      </c>
      <c r="H144" s="4"/>
      <c r="I144" s="4"/>
    </row>
    <row r="145" spans="1:9" ht="15.75">
      <c r="A145" s="34"/>
      <c r="B145" s="19"/>
      <c r="C145" s="19" t="s">
        <v>36</v>
      </c>
      <c r="D145" s="27" t="s">
        <v>37</v>
      </c>
      <c r="E145" s="21">
        <f t="shared" si="5"/>
        <v>30</v>
      </c>
      <c r="F145" s="21">
        <v>30</v>
      </c>
      <c r="G145" s="63"/>
      <c r="H145" s="4"/>
      <c r="I145" s="4"/>
    </row>
    <row r="146" spans="1:9" ht="15.75">
      <c r="A146" s="34"/>
      <c r="B146" s="56" t="s">
        <v>187</v>
      </c>
      <c r="C146" s="23"/>
      <c r="D146" s="24" t="s">
        <v>188</v>
      </c>
      <c r="E146" s="25">
        <f t="shared" si="5"/>
        <v>612124</v>
      </c>
      <c r="F146" s="25">
        <f>SUM(F147:F148)</f>
        <v>612124</v>
      </c>
      <c r="G146" s="73" t="str">
        <f>IF((G147+G148)&gt;0,(G147+G148)," ")</f>
        <v xml:space="preserve"> </v>
      </c>
      <c r="H146" s="4"/>
      <c r="I146" s="4"/>
    </row>
    <row r="147" spans="1:9" ht="15.75">
      <c r="A147" s="34"/>
      <c r="B147" s="32"/>
      <c r="C147" s="19" t="s">
        <v>130</v>
      </c>
      <c r="D147" s="27" t="s">
        <v>131</v>
      </c>
      <c r="E147" s="21">
        <f t="shared" si="5"/>
        <v>438272</v>
      </c>
      <c r="F147" s="21">
        <v>438272</v>
      </c>
      <c r="G147" s="63"/>
      <c r="H147" s="4"/>
      <c r="I147" s="4"/>
    </row>
    <row r="148" spans="1:9" ht="15.75">
      <c r="A148" s="34"/>
      <c r="B148" s="47"/>
      <c r="C148" s="19" t="s">
        <v>36</v>
      </c>
      <c r="D148" s="27" t="s">
        <v>37</v>
      </c>
      <c r="E148" s="21">
        <f t="shared" si="5"/>
        <v>173852</v>
      </c>
      <c r="F148" s="21">
        <v>173852</v>
      </c>
      <c r="G148" s="63"/>
      <c r="H148" s="4"/>
      <c r="I148" s="4"/>
    </row>
    <row r="149" spans="1:9" ht="15.75">
      <c r="A149" s="34"/>
      <c r="B149" s="56" t="s">
        <v>189</v>
      </c>
      <c r="C149" s="15"/>
      <c r="D149" s="28" t="s">
        <v>190</v>
      </c>
      <c r="E149" s="17">
        <f t="shared" si="5"/>
        <v>56327</v>
      </c>
      <c r="F149" s="17">
        <f>SUM(F150:F152)</f>
        <v>56327</v>
      </c>
      <c r="G149" s="62" t="str">
        <f>IF((G150+G151+G152)&gt;0,(G150+G151+G152)," ")</f>
        <v xml:space="preserve"> </v>
      </c>
      <c r="H149" s="4"/>
      <c r="I149" s="4"/>
    </row>
    <row r="150" spans="1:9" ht="15.75">
      <c r="A150" s="34"/>
      <c r="B150" s="32"/>
      <c r="C150" s="19" t="s">
        <v>52</v>
      </c>
      <c r="D150" s="27" t="s">
        <v>76</v>
      </c>
      <c r="E150" s="21">
        <f t="shared" si="5"/>
        <v>8100</v>
      </c>
      <c r="F150" s="21">
        <v>8100</v>
      </c>
      <c r="G150" s="63"/>
      <c r="H150" s="4"/>
      <c r="I150" s="4"/>
    </row>
    <row r="151" spans="1:9" ht="15.75">
      <c r="A151" s="34"/>
      <c r="B151" s="22"/>
      <c r="C151" s="19" t="s">
        <v>130</v>
      </c>
      <c r="D151" s="27" t="s">
        <v>131</v>
      </c>
      <c r="E151" s="21">
        <f t="shared" si="5"/>
        <v>12080</v>
      </c>
      <c r="F151" s="21">
        <v>12080</v>
      </c>
      <c r="G151" s="63"/>
      <c r="H151" s="4"/>
      <c r="I151" s="4"/>
    </row>
    <row r="152" spans="1:9" ht="15.75">
      <c r="A152" s="34"/>
      <c r="B152" s="47"/>
      <c r="C152" s="19" t="s">
        <v>36</v>
      </c>
      <c r="D152" s="27" t="s">
        <v>37</v>
      </c>
      <c r="E152" s="21">
        <f t="shared" si="5"/>
        <v>36147</v>
      </c>
      <c r="F152" s="21">
        <v>36147</v>
      </c>
      <c r="G152" s="74"/>
      <c r="H152" s="4"/>
      <c r="I152" s="4"/>
    </row>
    <row r="153" spans="1:9" ht="15.75">
      <c r="A153" s="34"/>
      <c r="B153" s="22" t="s">
        <v>191</v>
      </c>
      <c r="C153" s="19"/>
      <c r="D153" s="28" t="s">
        <v>192</v>
      </c>
      <c r="E153" s="17">
        <f>F153</f>
        <v>65048</v>
      </c>
      <c r="F153" s="17">
        <f>SUM(F154:F155)</f>
        <v>65048</v>
      </c>
      <c r="G153" s="74"/>
      <c r="H153" s="4"/>
      <c r="I153" s="4"/>
    </row>
    <row r="154" spans="1:9" ht="15.75">
      <c r="A154" s="34"/>
      <c r="B154" s="32"/>
      <c r="C154" s="19" t="s">
        <v>52</v>
      </c>
      <c r="D154" s="27" t="s">
        <v>76</v>
      </c>
      <c r="E154" s="21">
        <f>F154</f>
        <v>65000</v>
      </c>
      <c r="F154" s="21">
        <v>65000</v>
      </c>
      <c r="G154" s="74"/>
      <c r="H154" s="4"/>
      <c r="I154" s="4"/>
    </row>
    <row r="155" spans="1:9" ht="15.75">
      <c r="A155" s="35"/>
      <c r="B155" s="47"/>
      <c r="C155" s="19" t="s">
        <v>36</v>
      </c>
      <c r="D155" s="27" t="s">
        <v>193</v>
      </c>
      <c r="E155" s="21">
        <f>F155</f>
        <v>48</v>
      </c>
      <c r="F155" s="21">
        <v>48</v>
      </c>
      <c r="G155" s="74"/>
      <c r="H155" s="4"/>
      <c r="I155" s="4"/>
    </row>
    <row r="156" spans="1:9" ht="19.5" customHeight="1">
      <c r="A156" s="75" t="s">
        <v>194</v>
      </c>
      <c r="B156" s="30"/>
      <c r="C156" s="9"/>
      <c r="D156" s="31" t="s">
        <v>195</v>
      </c>
      <c r="E156" s="59">
        <f>SUM(F156:G156)</f>
        <v>300500</v>
      </c>
      <c r="F156" s="59">
        <f>F157</f>
        <v>300500</v>
      </c>
      <c r="G156" s="59"/>
      <c r="H156" s="4"/>
      <c r="I156" s="4"/>
    </row>
    <row r="157" spans="1:9" ht="28.5">
      <c r="A157" s="33"/>
      <c r="B157" s="60" t="s">
        <v>196</v>
      </c>
      <c r="C157" s="60"/>
      <c r="D157" s="61" t="s">
        <v>197</v>
      </c>
      <c r="E157" s="76">
        <f aca="true" t="shared" si="6" ref="E157:E165">F157</f>
        <v>300500</v>
      </c>
      <c r="F157" s="76">
        <f>F158+F159</f>
        <v>300500</v>
      </c>
      <c r="G157" s="76"/>
      <c r="H157" s="4"/>
      <c r="I157" s="4"/>
    </row>
    <row r="158" spans="1:9" ht="31.5">
      <c r="A158" s="77"/>
      <c r="B158" s="33"/>
      <c r="C158" s="78" t="s">
        <v>198</v>
      </c>
      <c r="D158" s="27" t="s">
        <v>199</v>
      </c>
      <c r="E158" s="79">
        <f t="shared" si="6"/>
        <v>500</v>
      </c>
      <c r="F158" s="79">
        <v>500</v>
      </c>
      <c r="G158" s="76"/>
      <c r="H158" s="4"/>
      <c r="I158" s="4"/>
    </row>
    <row r="159" spans="1:9" ht="18" customHeight="1">
      <c r="A159" s="77"/>
      <c r="B159" s="34"/>
      <c r="C159" s="78" t="s">
        <v>52</v>
      </c>
      <c r="D159" s="27" t="s">
        <v>76</v>
      </c>
      <c r="E159" s="79">
        <f t="shared" si="6"/>
        <v>300000</v>
      </c>
      <c r="F159" s="79">
        <v>300000</v>
      </c>
      <c r="G159" s="76"/>
      <c r="H159" s="4"/>
      <c r="I159" s="4"/>
    </row>
    <row r="160" spans="1:9" ht="18" customHeight="1">
      <c r="A160" s="80" t="s">
        <v>200</v>
      </c>
      <c r="B160" s="81"/>
      <c r="C160" s="81"/>
      <c r="D160" s="82" t="s">
        <v>201</v>
      </c>
      <c r="E160" s="59">
        <f t="shared" si="6"/>
        <v>4427</v>
      </c>
      <c r="F160" s="59">
        <f>F161+F164</f>
        <v>4427</v>
      </c>
      <c r="G160" s="59"/>
      <c r="H160" s="4"/>
      <c r="I160" s="4"/>
    </row>
    <row r="161" spans="1:9" ht="15.75">
      <c r="A161" s="77"/>
      <c r="B161" s="60" t="s">
        <v>202</v>
      </c>
      <c r="C161" s="60"/>
      <c r="D161" s="83" t="s">
        <v>203</v>
      </c>
      <c r="E161" s="76">
        <f>F161</f>
        <v>3426</v>
      </c>
      <c r="F161" s="76">
        <f>SUM(F162:F163)</f>
        <v>3426</v>
      </c>
      <c r="G161" s="76"/>
      <c r="H161" s="4"/>
      <c r="I161" s="4"/>
    </row>
    <row r="162" spans="1:9" ht="47.25">
      <c r="A162" s="77"/>
      <c r="B162" s="34"/>
      <c r="C162" s="60" t="s">
        <v>204</v>
      </c>
      <c r="D162" s="84" t="s">
        <v>205</v>
      </c>
      <c r="E162" s="79">
        <f>F162</f>
        <v>426</v>
      </c>
      <c r="F162" s="79">
        <v>426</v>
      </c>
      <c r="G162" s="76"/>
      <c r="H162" s="4"/>
      <c r="I162" s="4"/>
    </row>
    <row r="163" spans="1:9" ht="47.25">
      <c r="A163" s="77"/>
      <c r="B163" s="35"/>
      <c r="C163" s="60" t="s">
        <v>154</v>
      </c>
      <c r="D163" s="68" t="s">
        <v>155</v>
      </c>
      <c r="E163" s="79">
        <f>F163</f>
        <v>3000</v>
      </c>
      <c r="F163" s="79">
        <v>3000</v>
      </c>
      <c r="G163" s="76"/>
      <c r="H163" s="4"/>
      <c r="I163" s="4"/>
    </row>
    <row r="164" spans="1:9" ht="15.75">
      <c r="A164" s="85"/>
      <c r="B164" s="86" t="s">
        <v>206</v>
      </c>
      <c r="C164" s="87"/>
      <c r="D164" s="88" t="s">
        <v>176</v>
      </c>
      <c r="E164" s="89">
        <f t="shared" si="6"/>
        <v>1001</v>
      </c>
      <c r="F164" s="89">
        <f>F165</f>
        <v>1001</v>
      </c>
      <c r="G164" s="89"/>
      <c r="H164" s="4"/>
      <c r="I164" s="4"/>
    </row>
    <row r="165" spans="1:9" ht="45.75" customHeight="1">
      <c r="A165" s="35"/>
      <c r="B165" s="60"/>
      <c r="C165" s="60" t="s">
        <v>207</v>
      </c>
      <c r="D165" s="27" t="s">
        <v>121</v>
      </c>
      <c r="E165" s="21">
        <f t="shared" si="6"/>
        <v>1001</v>
      </c>
      <c r="F165" s="21">
        <v>1001</v>
      </c>
      <c r="G165" s="76"/>
      <c r="H165" s="4"/>
      <c r="I165" s="4"/>
    </row>
    <row r="166" spans="1:9" ht="17.25" customHeight="1">
      <c r="A166" s="80" t="s">
        <v>208</v>
      </c>
      <c r="B166" s="81"/>
      <c r="C166" s="90"/>
      <c r="D166" s="90" t="s">
        <v>209</v>
      </c>
      <c r="E166" s="11">
        <f>F166</f>
        <v>913</v>
      </c>
      <c r="F166" s="11">
        <f>F167</f>
        <v>913</v>
      </c>
      <c r="G166" s="59"/>
      <c r="H166" s="4"/>
      <c r="I166" s="4"/>
    </row>
    <row r="167" spans="1:9" ht="17.25" customHeight="1">
      <c r="A167" s="77"/>
      <c r="B167" s="33" t="s">
        <v>210</v>
      </c>
      <c r="C167" s="60"/>
      <c r="D167" s="91" t="s">
        <v>211</v>
      </c>
      <c r="E167" s="17">
        <f>F167</f>
        <v>913</v>
      </c>
      <c r="F167" s="17">
        <f>SUM(F168:F169)</f>
        <v>913</v>
      </c>
      <c r="G167" s="76"/>
      <c r="H167" s="4"/>
      <c r="I167" s="4"/>
    </row>
    <row r="168" spans="1:9" ht="47.25">
      <c r="A168" s="77"/>
      <c r="B168" s="33"/>
      <c r="C168" s="60" t="s">
        <v>204</v>
      </c>
      <c r="D168" s="84" t="s">
        <v>205</v>
      </c>
      <c r="E168" s="21">
        <f>F168</f>
        <v>59</v>
      </c>
      <c r="F168" s="21">
        <v>59</v>
      </c>
      <c r="G168" s="76"/>
      <c r="H168" s="4"/>
      <c r="I168" s="4"/>
    </row>
    <row r="169" spans="1:9" ht="47.25">
      <c r="A169" s="92"/>
      <c r="B169" s="60"/>
      <c r="C169" s="60" t="s">
        <v>154</v>
      </c>
      <c r="D169" s="68" t="s">
        <v>155</v>
      </c>
      <c r="E169" s="21">
        <f>F169</f>
        <v>854</v>
      </c>
      <c r="F169" s="21">
        <v>854</v>
      </c>
      <c r="G169" s="76"/>
      <c r="H169" s="4"/>
      <c r="I169" s="4"/>
    </row>
    <row r="170" spans="1:9" ht="18" customHeight="1">
      <c r="A170" s="93"/>
      <c r="B170" s="94"/>
      <c r="C170" s="80"/>
      <c r="D170" s="69" t="s">
        <v>212</v>
      </c>
      <c r="E170" s="11">
        <f>SUM(F170:G170)</f>
        <v>63721146</v>
      </c>
      <c r="F170" s="11">
        <f>F14+F21+F24+F29+F36+F48+F66+F72+F79+F88+F100+F103+F125+F138+F156+F160+F166</f>
        <v>60405714</v>
      </c>
      <c r="G170" s="11">
        <f>SUM(G171:G185)</f>
        <v>3315432</v>
      </c>
      <c r="H170" s="4"/>
      <c r="I170" s="4"/>
    </row>
    <row r="171" spans="1:9" ht="47.25">
      <c r="A171" s="77"/>
      <c r="B171" s="95"/>
      <c r="C171" s="60" t="s">
        <v>79</v>
      </c>
      <c r="D171" s="84" t="s">
        <v>178</v>
      </c>
      <c r="E171" s="21">
        <f>SUM(F171:G171)</f>
        <v>684019</v>
      </c>
      <c r="F171" s="21">
        <f>IF((SUMIF($C$14:$C$170,2007,$F$14:$F$170))&gt;0,(SUMIF($C$14:$C$170,2007,$F$14:$F$170))," ")</f>
        <v>684019</v>
      </c>
      <c r="G171" s="17"/>
      <c r="H171" s="4"/>
      <c r="I171" s="4"/>
    </row>
    <row r="172" spans="1:9" ht="47.25">
      <c r="A172" s="96"/>
      <c r="B172" s="97"/>
      <c r="C172" s="60" t="s">
        <v>72</v>
      </c>
      <c r="D172" s="84" t="s">
        <v>178</v>
      </c>
      <c r="E172" s="21">
        <f>SUM(F172:G172)</f>
        <v>131040</v>
      </c>
      <c r="F172" s="21">
        <f>IF((SUMIF($C$14:$C$170,2008,$F$14:$F$170))&gt;0,(SUMIF($C$14:$C$170,2008,$F$14:$F$170))," ")</f>
        <v>131040</v>
      </c>
      <c r="G172" s="21" t="str">
        <f>IF((SUMIF($C$14:$C$170,2008,$G$14:$G$170))&gt;0,(SUMIF($C$14:$C$170,2008,$G$14:$G$170))," ")</f>
        <v xml:space="preserve"> </v>
      </c>
      <c r="H172" s="4"/>
      <c r="I172" s="4"/>
    </row>
    <row r="173" spans="1:9" ht="47.25">
      <c r="A173" s="96"/>
      <c r="B173" s="97"/>
      <c r="C173" s="60" t="s">
        <v>73</v>
      </c>
      <c r="D173" s="84" t="s">
        <v>178</v>
      </c>
      <c r="E173" s="21">
        <f t="shared" si="5"/>
        <v>49084</v>
      </c>
      <c r="F173" s="21">
        <f>IF((SUMIF($C$14:$C$170,2009,$F$14:$F$170))&gt;0,(SUMIF($C$14:$C$170,2009,$F$14:$F$170))," ")</f>
        <v>49084</v>
      </c>
      <c r="G173" s="21" t="str">
        <f>IF((SUMIF($C$14:$C$170,2009,$G$14:$G$170))&gt;0,(SUMIF($C$14:$C$170,2009,$G$14:$G$170))," ")</f>
        <v xml:space="preserve"> </v>
      </c>
      <c r="H173" s="4"/>
      <c r="I173" s="4"/>
    </row>
    <row r="174" spans="1:9" ht="47.25">
      <c r="A174" s="96"/>
      <c r="B174" s="97"/>
      <c r="C174" s="60" t="s">
        <v>16</v>
      </c>
      <c r="D174" s="84" t="s">
        <v>17</v>
      </c>
      <c r="E174" s="21">
        <f t="shared" si="5"/>
        <v>6536859</v>
      </c>
      <c r="F174" s="21">
        <f>IF((SUMIF($C$14:$C$170,2110,$F$14:$F$170))&gt;0,(SUMIF($C$14:$C$170,2110,$F$14:$F$170))," ")</f>
        <v>6536859</v>
      </c>
      <c r="G174" s="21" t="str">
        <f>IF((SUMIF($C$14:$C$170,2110,$G$14:$G$170))&gt;0,(SUMIF($C$14:$C$170,2110,$G$14:$G$170))," ")</f>
        <v xml:space="preserve"> </v>
      </c>
      <c r="H174" s="4"/>
      <c r="I174" s="4"/>
    </row>
    <row r="175" spans="1:9" ht="31.5">
      <c r="A175" s="96"/>
      <c r="B175" s="97"/>
      <c r="C175" s="60" t="s">
        <v>82</v>
      </c>
      <c r="D175" s="84" t="s">
        <v>83</v>
      </c>
      <c r="E175" s="21">
        <f t="shared" si="5"/>
        <v>156000</v>
      </c>
      <c r="F175" s="21">
        <f>IF((SUMIF($C$14:$C$170,2120,$F$14:$F$170))&gt;0,(SUMIF($C$14:$C$170,2120,$F$14:$F$170))," ")</f>
        <v>156000</v>
      </c>
      <c r="G175" s="21" t="str">
        <f>IF((SUMIF($C$14:$C$170,2120,$G$14:$G$170))&gt;0,(SUMIF($C$14:$C$170,2120,$G$14:$G$170))," ")</f>
        <v xml:space="preserve"> </v>
      </c>
      <c r="H175" s="4"/>
      <c r="I175" s="4"/>
    </row>
    <row r="176" spans="1:9" ht="31.5">
      <c r="A176" s="96"/>
      <c r="B176" s="97"/>
      <c r="C176" s="60" t="s">
        <v>146</v>
      </c>
      <c r="D176" s="84" t="s">
        <v>147</v>
      </c>
      <c r="E176" s="21">
        <f t="shared" si="5"/>
        <v>480332</v>
      </c>
      <c r="F176" s="21">
        <f>IF((SUMIF($C$14:$C$170,2130,$F$14:$F$170))&gt;0,(SUMIF($C$14:$C$170,2130,$F$14:$F$170))," ")</f>
        <v>480332</v>
      </c>
      <c r="G176" s="21" t="str">
        <f>IF((SUMIF($C$14:$C$170,2130,$G$14:$G$170))&gt;0,(SUMIF($C$14:$C$170,2130,$G$14:$G$170))," ")</f>
        <v xml:space="preserve"> </v>
      </c>
      <c r="H176" s="4"/>
      <c r="I176" s="4"/>
    </row>
    <row r="177" spans="1:9" ht="31.5">
      <c r="A177" s="96"/>
      <c r="B177" s="97"/>
      <c r="C177" s="60" t="s">
        <v>124</v>
      </c>
      <c r="D177" s="84" t="s">
        <v>125</v>
      </c>
      <c r="E177" s="21">
        <f t="shared" si="5"/>
        <v>63589</v>
      </c>
      <c r="F177" s="21">
        <f>IF((SUMIF($C$14:$C$170,2310,$F$14:$F$170))&gt;0,(SUMIF($C$14:$C$170,2310,$F$14:$F$170))," ")</f>
        <v>63589</v>
      </c>
      <c r="G177" s="21" t="str">
        <f>IF((SUMIF($C$14:$C$170,2310,$G$14:$G$170))&gt;0,(SUMIF($C$14:$C$170,2310,$G$14:$G$170))," ")</f>
        <v xml:space="preserve"> </v>
      </c>
      <c r="H177" s="4"/>
      <c r="I177" s="4"/>
    </row>
    <row r="178" spans="1:9" ht="31.5">
      <c r="A178" s="96"/>
      <c r="B178" s="97"/>
      <c r="C178" s="60" t="s">
        <v>142</v>
      </c>
      <c r="D178" s="84" t="s">
        <v>143</v>
      </c>
      <c r="E178" s="21">
        <f t="shared" si="5"/>
        <v>1211533</v>
      </c>
      <c r="F178" s="21">
        <f>IF((SUMIF($C$14:$C$170,2320,$F$14:$F$170))&gt;0,(SUMIF($C$14:$C$170,2320,$F$14:$F$170))," ")</f>
        <v>1211533</v>
      </c>
      <c r="G178" s="21" t="str">
        <f>IF((SUMIF($C$14:$C$170,2320,$G$14:$G$170))&gt;0,(SUMIF($C$14:$C$170,2320,$G$14:$G$170))," ")</f>
        <v xml:space="preserve"> </v>
      </c>
      <c r="H178" s="4"/>
      <c r="I178" s="4"/>
    </row>
    <row r="179" spans="1:9" ht="31.5">
      <c r="A179" s="96"/>
      <c r="B179" s="97"/>
      <c r="C179" s="60" t="s">
        <v>149</v>
      </c>
      <c r="D179" s="98" t="s">
        <v>213</v>
      </c>
      <c r="E179" s="21">
        <f>F179</f>
        <v>10000</v>
      </c>
      <c r="F179" s="21">
        <v>10000</v>
      </c>
      <c r="G179" s="21"/>
      <c r="H179" s="4"/>
      <c r="I179" s="4"/>
    </row>
    <row r="180" spans="1:9" ht="47.25">
      <c r="A180" s="96"/>
      <c r="B180" s="97"/>
      <c r="C180" s="60" t="s">
        <v>154</v>
      </c>
      <c r="D180" s="68" t="s">
        <v>155</v>
      </c>
      <c r="E180" s="21">
        <f>F180</f>
        <v>4771</v>
      </c>
      <c r="F180" s="21">
        <f>IF((SUMIF($C$14:$C$170,2910,$F$14:$F$170))&gt;0,(SUMIF($C$14:$C$170,2910,$F$14:$F$170))," ")</f>
        <v>4771</v>
      </c>
      <c r="G180" s="21"/>
      <c r="H180" s="4"/>
      <c r="I180" s="4"/>
    </row>
    <row r="181" spans="1:9" ht="15.75">
      <c r="A181" s="96"/>
      <c r="B181" s="97"/>
      <c r="C181" s="60" t="s">
        <v>108</v>
      </c>
      <c r="D181" s="84" t="s">
        <v>109</v>
      </c>
      <c r="E181" s="21">
        <f t="shared" si="5"/>
        <v>37066309</v>
      </c>
      <c r="F181" s="21">
        <f>IF((SUMIF($C$14:$C$170,2920,$F$14:$F$170))&gt;0,(SUMIF($C$14:$C$170,2920,$F$14:$F$170))," ")</f>
        <v>37066309</v>
      </c>
      <c r="G181" s="21" t="str">
        <f>IF((SUMIF($C$14:$C$170,2920,$G$14:$G$170))&gt;0,(SUMIF($C$14:$C$170,2920,$G$14:$G$170))," ")</f>
        <v xml:space="preserve"> </v>
      </c>
      <c r="H181" s="4"/>
      <c r="I181" s="4"/>
    </row>
    <row r="182" spans="1:9" ht="47.25">
      <c r="A182" s="96"/>
      <c r="B182" s="97"/>
      <c r="C182" s="60" t="s">
        <v>38</v>
      </c>
      <c r="D182" s="84" t="s">
        <v>178</v>
      </c>
      <c r="E182" s="21">
        <f t="shared" si="5"/>
        <v>1766432</v>
      </c>
      <c r="F182" s="21" t="str">
        <f>IF((SUMIF($C$14:$C$170,6208,$F$14:$F$170))&gt;0,(SUMIF($C$14:$C$170,6208,$F$14:$F$170))," ")</f>
        <v xml:space="preserve"> </v>
      </c>
      <c r="G182" s="21">
        <f>IF((SUMIF($C$14:$C$170,6207,$G$14:$G$170))&gt;0,(SUMIF($C$14:$C$170,6207,$G$14:$G$170))," ")</f>
        <v>1766432</v>
      </c>
      <c r="H182" s="4"/>
      <c r="I182" s="4"/>
    </row>
    <row r="183" spans="1:9" ht="47.25">
      <c r="A183" s="96"/>
      <c r="B183" s="97"/>
      <c r="C183" s="60" t="s">
        <v>88</v>
      </c>
      <c r="D183" s="99" t="s">
        <v>89</v>
      </c>
      <c r="E183" s="21">
        <f t="shared" si="5"/>
        <v>160000</v>
      </c>
      <c r="F183" s="21" t="str">
        <f>IF((SUMIF($C$14:$C$170,6410,$F$14:$F$170))&gt;0,(SUMIF($C$14:$C$170,6410,$F$14:$F$170))," ")</f>
        <v xml:space="preserve"> </v>
      </c>
      <c r="G183" s="21">
        <f>IF((SUMIF($C$14:$C$170,6410,$G$14:$G$170))&gt;0,(SUMIF($C$14:$C$170,6410,$G$14:$G$170))," ")</f>
        <v>160000</v>
      </c>
      <c r="H183" s="4"/>
      <c r="I183" s="4"/>
    </row>
    <row r="184" spans="1:9" ht="15.75">
      <c r="A184" s="96"/>
      <c r="B184" s="97"/>
      <c r="C184" s="60"/>
      <c r="D184" s="27" t="s">
        <v>214</v>
      </c>
      <c r="E184" s="21">
        <f>SUM(F184:G184)</f>
        <v>838209</v>
      </c>
      <c r="F184" s="21">
        <f>SUMIF($C$14:$C$170,2460,$F$14:$F$170)+SUMIF($C$14:$C$170,2707,$F$14:$F$170)+SUMIF($C$14:$C$170,2690,$F$14:$F$170)+SUMIF($C$14:$C$170,2700,$F$14:$F$170)</f>
        <v>838209</v>
      </c>
      <c r="G184" s="21"/>
      <c r="H184" s="4"/>
      <c r="I184" s="4"/>
    </row>
    <row r="185" spans="1:9" ht="15.75">
      <c r="A185" s="100"/>
      <c r="B185" s="101"/>
      <c r="C185" s="60"/>
      <c r="D185" s="27" t="s">
        <v>215</v>
      </c>
      <c r="E185" s="21">
        <f>SUM(F185:G185)</f>
        <v>14562969</v>
      </c>
      <c r="F185" s="21">
        <f>SUMIF($C$14:$C$170,2360,$F$14:$F$170)+SUMIF($C$14:$C$170,870,$F$14:$F$170)+SUMIF($C$14:$C$170,970,$F$14:$F$170)+SUMIF($C$14:$C$170,750,$F$14:$F$170)+SUMIF($C$14:$C$170,470,$F$14:$F$170)+SUMIF($C$14:$C$170,920,$F$14:$F$170)+SUMIF($C$14:$C$170,690,$F$14:$F$170)+SUMIF($C$14:$C$170,2380,$F$14:$F$170)+SUMIF($C$14:$C$170,420,$F$14:$F$170)+SUMIF($C$14:$C$170,490,$F$14:$F$170)+SUMIF($C$14:$C$170,10,$F$14:$F$170)+SUMIF($C$14:$C$170,20,$F$14:$F$170)+SUMIF($C$14:$C$170,830,$F$14:$F$170)+SUMIF($C$14:$C$170,580,$F$14:$F$170)+SUMIF($C$14:$C$170,900,$F$14:$F$170)+SUMIF($C$14:$C$170,680,$F$14:$F$170)</f>
        <v>13173969</v>
      </c>
      <c r="G185" s="21">
        <v>1389000</v>
      </c>
      <c r="H185" s="102" t="s">
        <v>216</v>
      </c>
      <c r="I185" s="102" t="s">
        <v>216</v>
      </c>
    </row>
    <row r="186" spans="1:9" ht="14.25">
      <c r="A186" s="103"/>
      <c r="B186" s="103"/>
      <c r="C186" s="103"/>
      <c r="D186" s="104"/>
      <c r="E186" s="105"/>
      <c r="F186" s="105"/>
      <c r="G186" s="105"/>
      <c r="H186" s="4" t="s">
        <v>216</v>
      </c>
      <c r="I186" s="4" t="s">
        <v>216</v>
      </c>
    </row>
    <row r="187" spans="1:9" ht="14.25">
      <c r="A187" s="103"/>
      <c r="B187" s="103"/>
      <c r="C187" s="103"/>
      <c r="D187" s="104"/>
      <c r="E187" s="105"/>
      <c r="F187" s="105"/>
      <c r="G187" s="105"/>
      <c r="H187" s="4"/>
      <c r="I187" s="4"/>
    </row>
    <row r="188" spans="1:9" ht="14.25">
      <c r="A188" s="103"/>
      <c r="B188" s="103"/>
      <c r="C188" s="103"/>
      <c r="D188" s="104"/>
      <c r="E188" s="105"/>
      <c r="F188" s="105"/>
      <c r="G188" s="105"/>
      <c r="H188" s="4"/>
      <c r="I188" s="4"/>
    </row>
    <row r="189" spans="1:9" ht="20.25">
      <c r="A189" s="103"/>
      <c r="B189" s="103"/>
      <c r="C189" s="103"/>
      <c r="D189" s="106"/>
      <c r="E189" s="107" t="s">
        <v>216</v>
      </c>
      <c r="F189" s="108"/>
      <c r="G189" s="105"/>
      <c r="H189" s="4"/>
      <c r="I189" s="4"/>
    </row>
    <row r="190" spans="1:9" ht="20.25">
      <c r="A190" s="103"/>
      <c r="B190" s="103"/>
      <c r="C190" s="103"/>
      <c r="D190" s="117" t="s">
        <v>222</v>
      </c>
      <c r="E190" s="117"/>
      <c r="F190" s="117"/>
      <c r="G190" s="118"/>
      <c r="H190" s="4"/>
      <c r="I190" s="4"/>
    </row>
    <row r="191" spans="1:9" ht="20.25">
      <c r="A191" s="103"/>
      <c r="B191" s="103"/>
      <c r="C191" s="103"/>
      <c r="D191" s="119" t="s">
        <v>223</v>
      </c>
      <c r="E191" s="120"/>
      <c r="F191" s="120"/>
      <c r="G191" s="120"/>
      <c r="H191" s="4"/>
      <c r="I191" s="4"/>
    </row>
    <row r="192" spans="1:9" ht="20.25">
      <c r="A192" s="103"/>
      <c r="B192" s="103"/>
      <c r="C192" s="103"/>
      <c r="D192" s="109"/>
      <c r="E192" s="110" t="s">
        <v>217</v>
      </c>
      <c r="F192" s="110" t="s">
        <v>216</v>
      </c>
      <c r="G192" s="110"/>
      <c r="H192" s="4"/>
      <c r="I192" s="4"/>
    </row>
    <row r="193" spans="1:9" ht="15">
      <c r="A193" s="103"/>
      <c r="B193" s="103"/>
      <c r="C193" s="103"/>
      <c r="D193" s="121" t="s">
        <v>218</v>
      </c>
      <c r="E193" s="118"/>
      <c r="F193" s="118"/>
      <c r="G193" s="118"/>
      <c r="H193" s="4"/>
      <c r="I193" s="4"/>
    </row>
    <row r="194" spans="1:9" ht="20.25">
      <c r="A194" s="103"/>
      <c r="B194" s="103"/>
      <c r="C194" s="103"/>
      <c r="D194" s="117" t="s">
        <v>224</v>
      </c>
      <c r="E194" s="122"/>
      <c r="F194" s="122"/>
      <c r="G194" s="118"/>
      <c r="H194" s="4"/>
      <c r="I194" s="4"/>
    </row>
    <row r="195" spans="1:9" ht="20.25">
      <c r="A195" s="103"/>
      <c r="B195" s="103"/>
      <c r="C195" s="103"/>
      <c r="D195" s="111"/>
      <c r="E195" s="112" t="s">
        <v>216</v>
      </c>
      <c r="F195" s="112"/>
      <c r="G195" s="105"/>
      <c r="H195" s="4"/>
      <c r="I195" s="4"/>
    </row>
    <row r="196" spans="1:9" ht="14.25">
      <c r="A196" s="103"/>
      <c r="B196" s="103"/>
      <c r="C196" s="103"/>
      <c r="D196" s="104"/>
      <c r="E196" s="105"/>
      <c r="F196" s="105"/>
      <c r="G196" s="105"/>
      <c r="H196" s="4"/>
      <c r="I196" s="4"/>
    </row>
    <row r="197" spans="1:9" ht="14.25">
      <c r="A197" s="103"/>
      <c r="B197" s="103"/>
      <c r="C197" s="103"/>
      <c r="D197" s="104"/>
      <c r="E197" s="105"/>
      <c r="F197" s="105"/>
      <c r="G197" s="105"/>
      <c r="H197" s="4"/>
      <c r="I197" s="4"/>
    </row>
    <row r="198" spans="1:9" ht="14.25">
      <c r="A198" s="103"/>
      <c r="B198" s="103"/>
      <c r="C198" s="103"/>
      <c r="D198" s="104"/>
      <c r="E198" s="105"/>
      <c r="F198" s="105"/>
      <c r="G198" s="105"/>
      <c r="H198" s="4"/>
      <c r="I198" s="4"/>
    </row>
    <row r="199" spans="1:9" ht="14.25">
      <c r="A199" s="103"/>
      <c r="B199" s="103"/>
      <c r="C199" s="103"/>
      <c r="D199" s="104"/>
      <c r="E199" s="105"/>
      <c r="F199" s="105"/>
      <c r="G199" s="105"/>
      <c r="H199" s="4"/>
      <c r="I199" s="4"/>
    </row>
  </sheetData>
  <mergeCells count="20">
    <mergeCell ref="D190:G190"/>
    <mergeCell ref="D191:G191"/>
    <mergeCell ref="D193:G193"/>
    <mergeCell ref="D194:G194"/>
    <mergeCell ref="A6:G6"/>
    <mergeCell ref="A7:G7"/>
    <mergeCell ref="A9:G9"/>
    <mergeCell ref="A10:A12"/>
    <mergeCell ref="B10:B12"/>
    <mergeCell ref="C10:C12"/>
    <mergeCell ref="D10:D12"/>
    <mergeCell ref="E10:G10"/>
    <mergeCell ref="E11:E12"/>
    <mergeCell ref="F11:G11"/>
    <mergeCell ref="A1:E5"/>
    <mergeCell ref="F1:G1"/>
    <mergeCell ref="F2:G2"/>
    <mergeCell ref="F3:G3"/>
    <mergeCell ref="F4:G4"/>
    <mergeCell ref="F5:G5"/>
  </mergeCells>
  <printOptions/>
  <pageMargins left="0.7086614173228347" right="0.7086614173228347" top="0.7480314960629921" bottom="0.7480314960629921" header="0.31496062992125984" footer="0.31496062992125984"/>
  <pageSetup firstPageNumber="7" useFirstPageNumber="1" horizontalDpi="600" verticalDpi="600" orientation="portrait" paperSize="9" scale="63" r:id="rId1"/>
  <headerFooter>
    <oddFooter>&amp;C&amp;P</oddFooter>
  </headerFooter>
  <rowBreaks count="4" manualBreakCount="4">
    <brk id="50" max="16383" man="1"/>
    <brk id="91" max="16383" man="1"/>
    <brk id="136" max="16383" man="1"/>
    <brk id="18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8.796875" defaultRowHeight="14.2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8.796875" defaultRowHeight="14.2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Uchwała Nr X/75/2011</dc:title>
  <dc:subject>zmiany w budżecie- zał. Nr 1 wydatki</dc:subject>
  <dc:creator>Genowefa Gniadek</dc:creator>
  <cp:keywords/>
  <dc:description/>
  <cp:lastModifiedBy>oem</cp:lastModifiedBy>
  <cp:lastPrinted>2011-09-29T09:32:23Z</cp:lastPrinted>
  <dcterms:created xsi:type="dcterms:W3CDTF">2011-09-14T11:47:48Z</dcterms:created>
  <dcterms:modified xsi:type="dcterms:W3CDTF">2011-10-03T06:16:19Z</dcterms:modified>
  <cp:category/>
  <cp:version/>
  <cp:contentType/>
  <cp:contentStatus/>
</cp:coreProperties>
</file>